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ad-fs2\fileserver\Legal\Conflict Minerals and Form SD\"/>
    </mc:Choice>
  </mc:AlternateContent>
  <xr:revisionPtr revIDLastSave="0" documentId="8_{FE5FDF45-E0E8-4FFA-B287-0A17C1409C1A}" xr6:coauthVersionLast="47" xr6:coauthVersionMax="47" xr10:uidLastSave="{00000000-0000-0000-0000-000000000000}"/>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8" i="5" l="1"/>
  <c r="T358" i="5" s="1"/>
  <c r="B359" i="5"/>
  <c r="T359" i="5"/>
  <c r="B360" i="5"/>
  <c r="T360" i="5"/>
  <c r="B361" i="5"/>
  <c r="T361" i="5" s="1"/>
  <c r="B362" i="5"/>
  <c r="T362" i="5" s="1"/>
  <c r="B363" i="5"/>
  <c r="T363" i="5"/>
  <c r="B364" i="5"/>
  <c r="T364" i="5" s="1"/>
  <c r="B365" i="5"/>
  <c r="T365" i="5"/>
  <c r="B366" i="5"/>
  <c r="T366" i="5" s="1"/>
  <c r="B367" i="5"/>
  <c r="T367" i="5" s="1"/>
  <c r="B368" i="5"/>
  <c r="T368" i="5" s="1"/>
  <c r="B369" i="5"/>
  <c r="T369" i="5" s="1"/>
  <c r="B370" i="5"/>
  <c r="T370" i="5" s="1"/>
  <c r="B371" i="5"/>
  <c r="T371" i="5"/>
  <c r="B372" i="5"/>
  <c r="T372" i="5" s="1"/>
  <c r="B373" i="5"/>
  <c r="T373" i="5"/>
  <c r="B374" i="5"/>
  <c r="T374" i="5" s="1"/>
  <c r="B375" i="5"/>
  <c r="T375" i="5"/>
  <c r="B376" i="5"/>
  <c r="T376" i="5" s="1"/>
  <c r="B377" i="5"/>
  <c r="T377" i="5" s="1"/>
  <c r="B378" i="5"/>
  <c r="T378" i="5" s="1"/>
  <c r="B379" i="5"/>
  <c r="T379" i="5"/>
  <c r="B380" i="5"/>
  <c r="T380" i="5"/>
  <c r="B381" i="5"/>
  <c r="T381" i="5"/>
  <c r="B382" i="5"/>
  <c r="T382" i="5" s="1"/>
  <c r="B383" i="5"/>
  <c r="T383" i="5" s="1"/>
  <c r="B384" i="5"/>
  <c r="T384" i="5" s="1"/>
  <c r="B385" i="5"/>
  <c r="T385" i="5" s="1"/>
  <c r="B386" i="5"/>
  <c r="T386" i="5" s="1"/>
  <c r="B387" i="5"/>
  <c r="T387" i="5"/>
  <c r="B388" i="5"/>
  <c r="T388" i="5" s="1"/>
  <c r="B389" i="5"/>
  <c r="T389" i="5"/>
  <c r="B390" i="5"/>
  <c r="T390" i="5" s="1"/>
  <c r="B391" i="5"/>
  <c r="T391" i="5" s="1"/>
  <c r="B392" i="5"/>
  <c r="T392" i="5"/>
  <c r="B393" i="5"/>
  <c r="T393" i="5" s="1"/>
  <c r="B394" i="5"/>
  <c r="T394" i="5" s="1"/>
  <c r="B395" i="5"/>
  <c r="T395" i="5"/>
  <c r="B396" i="5"/>
  <c r="T396" i="5" s="1"/>
  <c r="B397" i="5"/>
  <c r="T397" i="5"/>
  <c r="B398" i="5"/>
  <c r="T398" i="5" s="1"/>
  <c r="B399" i="5"/>
  <c r="T399" i="5" s="1"/>
  <c r="B400" i="5"/>
  <c r="T400" i="5"/>
  <c r="B401" i="5"/>
  <c r="T401" i="5" s="1"/>
  <c r="B402" i="5"/>
  <c r="T402" i="5" s="1"/>
  <c r="B403" i="5"/>
  <c r="T403" i="5" s="1"/>
  <c r="B404" i="5"/>
  <c r="T404" i="5" s="1"/>
  <c r="B405" i="5"/>
  <c r="T405" i="5"/>
  <c r="B406" i="5"/>
  <c r="T406" i="5" s="1"/>
  <c r="B407" i="5"/>
  <c r="T407" i="5" s="1"/>
  <c r="B408" i="5"/>
  <c r="T408" i="5"/>
  <c r="B409" i="5"/>
  <c r="T409" i="5" s="1"/>
  <c r="B410" i="5"/>
  <c r="T410" i="5" s="1"/>
  <c r="B411" i="5"/>
  <c r="T411" i="5" s="1"/>
  <c r="B412" i="5"/>
  <c r="T412" i="5" s="1"/>
  <c r="B413" i="5"/>
  <c r="T413" i="5"/>
  <c r="B414" i="5"/>
  <c r="T414" i="5" s="1"/>
  <c r="B415" i="5"/>
  <c r="T415" i="5" s="1"/>
  <c r="B416" i="5"/>
  <c r="T416" i="5"/>
  <c r="B417" i="5"/>
  <c r="T417" i="5" s="1"/>
  <c r="B418" i="5"/>
  <c r="T418" i="5" s="1"/>
  <c r="B419" i="5"/>
  <c r="T419" i="5" s="1"/>
  <c r="B420" i="5"/>
  <c r="T420" i="5"/>
  <c r="B421" i="5"/>
  <c r="T421" i="5"/>
  <c r="B422" i="5"/>
  <c r="T422" i="5" s="1"/>
  <c r="B423" i="5"/>
  <c r="T423" i="5"/>
  <c r="B424" i="5"/>
  <c r="T424" i="5"/>
  <c r="B425" i="5"/>
  <c r="T425" i="5" s="1"/>
  <c r="B426" i="5"/>
  <c r="T426" i="5" s="1"/>
  <c r="B427" i="5"/>
  <c r="T427" i="5" s="1"/>
  <c r="B428" i="5"/>
  <c r="T428" i="5"/>
  <c r="B429" i="5"/>
  <c r="T429" i="5"/>
  <c r="B430" i="5"/>
  <c r="T430" i="5" s="1"/>
  <c r="B431" i="5"/>
  <c r="T431" i="5" s="1"/>
  <c r="B432" i="5"/>
  <c r="T432" i="5" s="1"/>
  <c r="B433" i="5"/>
  <c r="T433" i="5" s="1"/>
  <c r="B434" i="5"/>
  <c r="T434" i="5" s="1"/>
  <c r="B435" i="5"/>
  <c r="T435" i="5" s="1"/>
  <c r="B436" i="5"/>
  <c r="T436" i="5"/>
  <c r="B437" i="5"/>
  <c r="T437" i="5"/>
  <c r="B438" i="5"/>
  <c r="T438" i="5" s="1"/>
  <c r="B439" i="5"/>
  <c r="T439" i="5"/>
  <c r="B440" i="5"/>
  <c r="T440" i="5" s="1"/>
  <c r="B441" i="5"/>
  <c r="T441" i="5" s="1"/>
  <c r="B442" i="5"/>
  <c r="T442" i="5" s="1"/>
  <c r="B443" i="5"/>
  <c r="T443" i="5"/>
  <c r="B444" i="5"/>
  <c r="T444" i="5"/>
  <c r="B445" i="5"/>
  <c r="T445" i="5"/>
  <c r="B446" i="5"/>
  <c r="T446" i="5" s="1"/>
  <c r="B447" i="5"/>
  <c r="T447" i="5" s="1"/>
  <c r="B448" i="5"/>
  <c r="T448" i="5" s="1"/>
  <c r="B449" i="5"/>
  <c r="T449" i="5" s="1"/>
  <c r="B450" i="5"/>
  <c r="T450" i="5" s="1"/>
  <c r="B451" i="5"/>
  <c r="T451" i="5" s="1"/>
  <c r="B452" i="5"/>
  <c r="T452" i="5" s="1"/>
  <c r="B453" i="5"/>
  <c r="T453" i="5"/>
  <c r="B454" i="5"/>
  <c r="T454" i="5" s="1"/>
  <c r="B455" i="5"/>
  <c r="T455" i="5" s="1"/>
  <c r="B456" i="5"/>
  <c r="T456" i="5" s="1"/>
  <c r="B457" i="5"/>
  <c r="T457" i="5" s="1"/>
  <c r="B458" i="5"/>
  <c r="T458" i="5" s="1"/>
  <c r="B459" i="5"/>
  <c r="T459" i="5"/>
  <c r="B460" i="5"/>
  <c r="T460" i="5" s="1"/>
  <c r="B461" i="5"/>
  <c r="T461" i="5"/>
  <c r="B462" i="5"/>
  <c r="T462" i="5" s="1"/>
  <c r="B463" i="5"/>
  <c r="T463" i="5"/>
  <c r="B464" i="5"/>
  <c r="T464" i="5" s="1"/>
  <c r="B465" i="5"/>
  <c r="T465" i="5" s="1"/>
  <c r="B466" i="5"/>
  <c r="T466" i="5" s="1"/>
  <c r="B467" i="5"/>
  <c r="T467" i="5" s="1"/>
  <c r="B468" i="5"/>
  <c r="T468" i="5" s="1"/>
  <c r="B469" i="5"/>
  <c r="T469" i="5"/>
  <c r="B470" i="5"/>
  <c r="T470" i="5" s="1"/>
  <c r="B471" i="5"/>
  <c r="T471" i="5" s="1"/>
  <c r="B472" i="5"/>
  <c r="T472" i="5" s="1"/>
  <c r="B473" i="5"/>
  <c r="T473" i="5" s="1"/>
  <c r="B474" i="5"/>
  <c r="T474" i="5" s="1"/>
  <c r="B475" i="5"/>
  <c r="T475" i="5" s="1"/>
  <c r="B476" i="5"/>
  <c r="T476" i="5" s="1"/>
  <c r="B477" i="5"/>
  <c r="T477" i="5"/>
  <c r="B478" i="5"/>
  <c r="T478" i="5" s="1"/>
  <c r="B479" i="5"/>
  <c r="T479" i="5"/>
  <c r="B480" i="5"/>
  <c r="T480" i="5" s="1"/>
  <c r="B481" i="5"/>
  <c r="T481" i="5" s="1"/>
  <c r="B482" i="5"/>
  <c r="T482" i="5" s="1"/>
  <c r="B483" i="5"/>
  <c r="T483" i="5"/>
  <c r="B484" i="5"/>
  <c r="T484" i="5" s="1"/>
  <c r="B485" i="5"/>
  <c r="T485" i="5"/>
  <c r="B486" i="5"/>
  <c r="T486" i="5" s="1"/>
  <c r="B487" i="5"/>
  <c r="T487" i="5"/>
  <c r="B488" i="5"/>
  <c r="T488" i="5"/>
  <c r="B489" i="5"/>
  <c r="T489" i="5" s="1"/>
  <c r="B490" i="5"/>
  <c r="T490" i="5" s="1"/>
  <c r="B491" i="5"/>
  <c r="T491" i="5" s="1"/>
  <c r="B492" i="5"/>
  <c r="T492" i="5" s="1"/>
  <c r="B493" i="5"/>
  <c r="T493" i="5"/>
  <c r="B494" i="5"/>
  <c r="T494" i="5" s="1"/>
  <c r="B495" i="5"/>
  <c r="T495" i="5"/>
  <c r="B496" i="5"/>
  <c r="T496" i="5" s="1"/>
  <c r="B497" i="5"/>
  <c r="T497" i="5" s="1"/>
  <c r="B498" i="5"/>
  <c r="T498" i="5" s="1"/>
  <c r="B499" i="5"/>
  <c r="T499" i="5"/>
  <c r="B500" i="5"/>
  <c r="T500" i="5" s="1"/>
  <c r="B501" i="5"/>
  <c r="T501" i="5"/>
  <c r="B502" i="5"/>
  <c r="T502" i="5" s="1"/>
  <c r="B503" i="5"/>
  <c r="T503" i="5"/>
  <c r="B504" i="5"/>
  <c r="T504" i="5" s="1"/>
  <c r="B505" i="5"/>
  <c r="T505" i="5" s="1"/>
  <c r="B506" i="5"/>
  <c r="T506" i="5" s="1"/>
  <c r="B507" i="5"/>
  <c r="T507" i="5"/>
  <c r="B508" i="5"/>
  <c r="T508" i="5"/>
  <c r="B509" i="5"/>
  <c r="T509" i="5"/>
  <c r="B510" i="5"/>
  <c r="T510" i="5" s="1"/>
  <c r="B511" i="5"/>
  <c r="T511" i="5"/>
  <c r="B512" i="5"/>
  <c r="T512" i="5"/>
  <c r="B513" i="5"/>
  <c r="T513" i="5" s="1"/>
  <c r="B514" i="5"/>
  <c r="T514" i="5" s="1"/>
  <c r="B515" i="5"/>
  <c r="T515" i="5"/>
  <c r="B516" i="5"/>
  <c r="T516" i="5" s="1"/>
  <c r="B517" i="5"/>
  <c r="T517" i="5"/>
  <c r="B518" i="5"/>
  <c r="T518" i="5" s="1"/>
  <c r="B519" i="5"/>
  <c r="T519" i="5" s="1"/>
  <c r="B520" i="5"/>
  <c r="T520" i="5" s="1"/>
  <c r="B521" i="5"/>
  <c r="T521" i="5" s="1"/>
  <c r="B522" i="5"/>
  <c r="T522" i="5" s="1"/>
  <c r="B523" i="5"/>
  <c r="T523" i="5"/>
  <c r="B524" i="5"/>
  <c r="T524" i="5" s="1"/>
  <c r="B525" i="5"/>
  <c r="T525" i="5"/>
  <c r="B526" i="5"/>
  <c r="T526" i="5" s="1"/>
  <c r="B527" i="5"/>
  <c r="T527" i="5" s="1"/>
  <c r="B528" i="5"/>
  <c r="T528" i="5"/>
  <c r="B529" i="5"/>
  <c r="T529" i="5" s="1"/>
  <c r="B530" i="5"/>
  <c r="T530" i="5" s="1"/>
  <c r="B531" i="5"/>
  <c r="T531" i="5"/>
  <c r="B532" i="5"/>
  <c r="T532" i="5"/>
  <c r="B533" i="5"/>
  <c r="T533" i="5"/>
  <c r="B534" i="5"/>
  <c r="T534" i="5" s="1"/>
  <c r="B535" i="5"/>
  <c r="T535" i="5" s="1"/>
  <c r="B536" i="5"/>
  <c r="T536" i="5"/>
  <c r="B537" i="5"/>
  <c r="T537" i="5" s="1"/>
  <c r="B538" i="5"/>
  <c r="T538" i="5" s="1"/>
  <c r="B539" i="5"/>
  <c r="T539" i="5" s="1"/>
  <c r="B540" i="5"/>
  <c r="T540" i="5" s="1"/>
  <c r="B541" i="5"/>
  <c r="T541" i="5"/>
  <c r="B542" i="5"/>
  <c r="T542" i="5" s="1"/>
  <c r="B543" i="5"/>
  <c r="T543" i="5" s="1"/>
  <c r="B544" i="5"/>
  <c r="T544" i="5"/>
  <c r="B545" i="5"/>
  <c r="T545" i="5" s="1"/>
  <c r="B546" i="5"/>
  <c r="T546" i="5" s="1"/>
  <c r="B547" i="5"/>
  <c r="T547" i="5" s="1"/>
  <c r="B548" i="5"/>
  <c r="T548" i="5"/>
  <c r="B549" i="5"/>
  <c r="T549" i="5"/>
  <c r="B550" i="5"/>
  <c r="T550" i="5" s="1"/>
  <c r="B551" i="5"/>
  <c r="T551" i="5" s="1"/>
  <c r="B552" i="5"/>
  <c r="T552" i="5"/>
  <c r="B553" i="5"/>
  <c r="T553" i="5" s="1"/>
  <c r="B554" i="5"/>
  <c r="T554" i="5" s="1"/>
  <c r="B555" i="5"/>
  <c r="T555" i="5" s="1"/>
  <c r="B556" i="5"/>
  <c r="T556" i="5"/>
  <c r="B557" i="5"/>
  <c r="T557" i="5"/>
  <c r="B558" i="5"/>
  <c r="T558" i="5" s="1"/>
  <c r="B559" i="5"/>
  <c r="T559" i="5" s="1"/>
  <c r="B560" i="5"/>
  <c r="T560" i="5"/>
  <c r="B561" i="5"/>
  <c r="T561" i="5" s="1"/>
  <c r="B562" i="5"/>
  <c r="T562" i="5" s="1"/>
  <c r="B563" i="5"/>
  <c r="T563" i="5" s="1"/>
  <c r="B564" i="5"/>
  <c r="T564" i="5"/>
  <c r="B565" i="5"/>
  <c r="T565" i="5"/>
  <c r="B566" i="5"/>
  <c r="T566" i="5" s="1"/>
  <c r="B567" i="5"/>
  <c r="T567" i="5"/>
  <c r="B568" i="5"/>
  <c r="T568" i="5" s="1"/>
  <c r="B569" i="5"/>
  <c r="T569" i="5" s="1"/>
  <c r="B570" i="5"/>
  <c r="T570" i="5" s="1"/>
  <c r="B571" i="5"/>
  <c r="T571" i="5" s="1"/>
  <c r="B572" i="5"/>
  <c r="T572" i="5"/>
  <c r="B573" i="5"/>
  <c r="T573" i="5"/>
  <c r="B574" i="5"/>
  <c r="T574" i="5" s="1"/>
  <c r="B575" i="5"/>
  <c r="T575" i="5" s="1"/>
  <c r="B576" i="5"/>
  <c r="T576" i="5" s="1"/>
  <c r="B577" i="5"/>
  <c r="T577" i="5" s="1"/>
  <c r="B578" i="5"/>
  <c r="T578" i="5" s="1"/>
  <c r="B579" i="5"/>
  <c r="T579" i="5" s="1"/>
  <c r="B580" i="5"/>
  <c r="T580" i="5"/>
  <c r="B581" i="5"/>
  <c r="T581" i="5"/>
  <c r="B582" i="5"/>
  <c r="T582" i="5" s="1"/>
  <c r="B583" i="5"/>
  <c r="T583" i="5" s="1"/>
  <c r="B584" i="5"/>
  <c r="T584" i="5" s="1"/>
  <c r="B585" i="5"/>
  <c r="T585" i="5" s="1"/>
  <c r="B586" i="5"/>
  <c r="T586" i="5" s="1"/>
  <c r="B587" i="5"/>
  <c r="T587" i="5"/>
  <c r="B588" i="5"/>
  <c r="T588" i="5" s="1"/>
  <c r="B589" i="5"/>
  <c r="T589" i="5"/>
  <c r="B590" i="5"/>
  <c r="T590" i="5" s="1"/>
  <c r="B591" i="5"/>
  <c r="T591" i="5"/>
  <c r="B592" i="5"/>
  <c r="T592" i="5" s="1"/>
  <c r="B593" i="5"/>
  <c r="T593" i="5" s="1"/>
  <c r="B594" i="5"/>
  <c r="T594" i="5" s="1"/>
  <c r="B595" i="5"/>
  <c r="T595" i="5" s="1"/>
  <c r="B596" i="5"/>
  <c r="T596" i="5" s="1"/>
  <c r="B597" i="5"/>
  <c r="T597" i="5"/>
  <c r="B598" i="5"/>
  <c r="T598" i="5" s="1"/>
  <c r="B599" i="5"/>
  <c r="T599" i="5" s="1"/>
  <c r="B600" i="5"/>
  <c r="T600" i="5" s="1"/>
  <c r="B601" i="5"/>
  <c r="T601" i="5" s="1"/>
  <c r="B602" i="5"/>
  <c r="T602" i="5" s="1"/>
  <c r="B603" i="5"/>
  <c r="T603" i="5" s="1"/>
  <c r="B604" i="5"/>
  <c r="T604" i="5" s="1"/>
  <c r="B605" i="5"/>
  <c r="T605" i="5"/>
  <c r="B606" i="5"/>
  <c r="T606" i="5" s="1"/>
  <c r="B607" i="5"/>
  <c r="T607" i="5"/>
  <c r="B608" i="5"/>
  <c r="T608" i="5" s="1"/>
  <c r="B609" i="5"/>
  <c r="T609" i="5" s="1"/>
  <c r="B610" i="5"/>
  <c r="T610" i="5" s="1"/>
  <c r="B611" i="5"/>
  <c r="T611" i="5"/>
  <c r="B612" i="5"/>
  <c r="T612" i="5" s="1"/>
  <c r="B613" i="5"/>
  <c r="T613" i="5"/>
  <c r="B614" i="5"/>
  <c r="T614" i="5" s="1"/>
  <c r="B615" i="5"/>
  <c r="T615" i="5"/>
  <c r="B616" i="5"/>
  <c r="T616" i="5"/>
  <c r="B617" i="5"/>
  <c r="T617" i="5" s="1"/>
  <c r="B618" i="5"/>
  <c r="T618" i="5" s="1"/>
  <c r="B619" i="5"/>
  <c r="T619" i="5" s="1"/>
  <c r="B620" i="5"/>
  <c r="T620" i="5" s="1"/>
  <c r="B621" i="5"/>
  <c r="T621" i="5"/>
  <c r="B622" i="5"/>
  <c r="T622" i="5" s="1"/>
  <c r="B623" i="5"/>
  <c r="T623" i="5"/>
  <c r="B624" i="5"/>
  <c r="T624" i="5" s="1"/>
  <c r="B625" i="5"/>
  <c r="T625" i="5" s="1"/>
  <c r="B626" i="5"/>
  <c r="T626" i="5" s="1"/>
  <c r="B627" i="5"/>
  <c r="T627" i="5"/>
  <c r="B628" i="5"/>
  <c r="T628" i="5" s="1"/>
  <c r="B629" i="5"/>
  <c r="T629" i="5"/>
  <c r="B630" i="5"/>
  <c r="T630" i="5" s="1"/>
  <c r="B631" i="5"/>
  <c r="T631" i="5"/>
  <c r="B632" i="5"/>
  <c r="T632" i="5" s="1"/>
  <c r="B633" i="5"/>
  <c r="T633" i="5" s="1"/>
  <c r="B634" i="5"/>
  <c r="T634" i="5" s="1"/>
  <c r="B635" i="5"/>
  <c r="T635" i="5"/>
  <c r="B636" i="5"/>
  <c r="T636" i="5"/>
  <c r="B637" i="5"/>
  <c r="T637" i="5"/>
  <c r="B638" i="5"/>
  <c r="T638" i="5" s="1"/>
  <c r="B639" i="5"/>
  <c r="T639" i="5"/>
  <c r="B640" i="5"/>
  <c r="T640" i="5"/>
  <c r="B641" i="5"/>
  <c r="T641" i="5" s="1"/>
  <c r="B642" i="5"/>
  <c r="T642" i="5" s="1"/>
  <c r="B643" i="5"/>
  <c r="T643" i="5"/>
  <c r="B644" i="5"/>
  <c r="T644" i="5" s="1"/>
  <c r="B645" i="5"/>
  <c r="T645" i="5"/>
  <c r="B646" i="5"/>
  <c r="T646" i="5" s="1"/>
  <c r="B647" i="5"/>
  <c r="T647" i="5" s="1"/>
  <c r="B648" i="5"/>
  <c r="T648" i="5" s="1"/>
  <c r="B649" i="5"/>
  <c r="T649" i="5" s="1"/>
  <c r="B650" i="5"/>
  <c r="T650" i="5" s="1"/>
  <c r="B651" i="5"/>
  <c r="T651" i="5"/>
  <c r="B652" i="5"/>
  <c r="T652" i="5" s="1"/>
  <c r="B653" i="5"/>
  <c r="T653" i="5"/>
  <c r="B654" i="5"/>
  <c r="T654" i="5" s="1"/>
  <c r="B655" i="5"/>
  <c r="T655" i="5" s="1"/>
  <c r="B656" i="5"/>
  <c r="T656" i="5"/>
  <c r="B657" i="5"/>
  <c r="T657" i="5" s="1"/>
  <c r="B658" i="5"/>
  <c r="T658" i="5" s="1"/>
  <c r="B659" i="5"/>
  <c r="T659" i="5"/>
  <c r="B660" i="5"/>
  <c r="T660" i="5" s="1"/>
  <c r="B661" i="5"/>
  <c r="T661" i="5"/>
  <c r="B662" i="5"/>
  <c r="T662" i="5" s="1"/>
  <c r="B663" i="5"/>
  <c r="T663" i="5" s="1"/>
  <c r="B664" i="5"/>
  <c r="T664" i="5"/>
  <c r="B665" i="5"/>
  <c r="T665" i="5" s="1"/>
  <c r="B666" i="5"/>
  <c r="T666" i="5" s="1"/>
  <c r="B667" i="5"/>
  <c r="T667" i="5" s="1"/>
  <c r="B668" i="5"/>
  <c r="T668" i="5" s="1"/>
  <c r="B669" i="5"/>
  <c r="T669" i="5"/>
  <c r="B670" i="5"/>
  <c r="T670" i="5" s="1"/>
  <c r="B671" i="5"/>
  <c r="T671" i="5" s="1"/>
  <c r="B672" i="5"/>
  <c r="T672" i="5"/>
  <c r="B673" i="5"/>
  <c r="T673" i="5" s="1"/>
  <c r="B674" i="5"/>
  <c r="T674" i="5" s="1"/>
  <c r="B675" i="5"/>
  <c r="T675" i="5" s="1"/>
  <c r="B676" i="5"/>
  <c r="T676" i="5"/>
  <c r="B677" i="5"/>
  <c r="T677" i="5"/>
  <c r="B678" i="5"/>
  <c r="T678" i="5" s="1"/>
  <c r="B679" i="5"/>
  <c r="T679" i="5" s="1"/>
  <c r="B680" i="5"/>
  <c r="T680" i="5"/>
  <c r="B681" i="5"/>
  <c r="T681" i="5" s="1"/>
  <c r="B682" i="5"/>
  <c r="T682" i="5" s="1"/>
  <c r="B683" i="5"/>
  <c r="T683" i="5" s="1"/>
  <c r="B684" i="5"/>
  <c r="T684" i="5"/>
  <c r="B685" i="5"/>
  <c r="T685" i="5"/>
  <c r="B686" i="5"/>
  <c r="T686" i="5" s="1"/>
  <c r="B687" i="5"/>
  <c r="T687" i="5"/>
  <c r="B688" i="5"/>
  <c r="T688" i="5"/>
  <c r="B689" i="5"/>
  <c r="T689" i="5" s="1"/>
  <c r="B690" i="5"/>
  <c r="T690" i="5" s="1"/>
  <c r="B691" i="5"/>
  <c r="T691" i="5" s="1"/>
  <c r="B692" i="5"/>
  <c r="T692" i="5"/>
  <c r="B693" i="5"/>
  <c r="T693" i="5"/>
  <c r="B694" i="5"/>
  <c r="T694" i="5" s="1"/>
  <c r="B695" i="5"/>
  <c r="T695" i="5"/>
  <c r="B696" i="5"/>
  <c r="T696" i="5" s="1"/>
  <c r="B697" i="5"/>
  <c r="T697" i="5" s="1"/>
  <c r="B698" i="5"/>
  <c r="T698" i="5" s="1"/>
  <c r="B699" i="5"/>
  <c r="T699" i="5" s="1"/>
  <c r="B700" i="5"/>
  <c r="T700" i="5"/>
  <c r="B701" i="5"/>
  <c r="T701" i="5"/>
  <c r="B702" i="5"/>
  <c r="T702" i="5" s="1"/>
  <c r="B703" i="5"/>
  <c r="T703" i="5" s="1"/>
  <c r="B704" i="5"/>
  <c r="T704" i="5" s="1"/>
  <c r="B705" i="5"/>
  <c r="T705" i="5"/>
  <c r="B706" i="5"/>
  <c r="T706" i="5" s="1"/>
  <c r="B707" i="5"/>
  <c r="T707" i="5" s="1"/>
  <c r="B708" i="5"/>
  <c r="T708" i="5" s="1"/>
  <c r="B709" i="5"/>
  <c r="T709" i="5"/>
  <c r="B710" i="5"/>
  <c r="T710" i="5" s="1"/>
  <c r="B711" i="5"/>
  <c r="T711" i="5"/>
  <c r="B712" i="5"/>
  <c r="T712" i="5" s="1"/>
  <c r="B713" i="5"/>
  <c r="T713" i="5" s="1"/>
  <c r="B714" i="5"/>
  <c r="T714" i="5" s="1"/>
  <c r="B715" i="5"/>
  <c r="T715" i="5" s="1"/>
  <c r="B716" i="5"/>
  <c r="T716" i="5" s="1"/>
  <c r="B717" i="5"/>
  <c r="T717" i="5"/>
  <c r="B718" i="5"/>
  <c r="T718" i="5" s="1"/>
  <c r="B719" i="5"/>
  <c r="T719" i="5" s="1"/>
  <c r="B720" i="5"/>
  <c r="T720" i="5"/>
  <c r="B721" i="5"/>
  <c r="T721" i="5" s="1"/>
  <c r="B722" i="5"/>
  <c r="T722" i="5" s="1"/>
  <c r="B723" i="5"/>
  <c r="T723" i="5"/>
  <c r="B724" i="5"/>
  <c r="T724" i="5" s="1"/>
  <c r="B725" i="5"/>
  <c r="T725" i="5"/>
  <c r="B726" i="5"/>
  <c r="T726" i="5" s="1"/>
  <c r="B727" i="5"/>
  <c r="T727" i="5" s="1"/>
  <c r="B728" i="5"/>
  <c r="T728" i="5" s="1"/>
  <c r="B729" i="5"/>
  <c r="T729" i="5"/>
  <c r="B730" i="5"/>
  <c r="T730" i="5" s="1"/>
  <c r="B731" i="5"/>
  <c r="T731" i="5"/>
  <c r="B732" i="5"/>
  <c r="T732" i="5"/>
  <c r="B733" i="5"/>
  <c r="T733" i="5"/>
  <c r="B734" i="5"/>
  <c r="T734" i="5" s="1"/>
  <c r="B735" i="5"/>
  <c r="T735" i="5"/>
  <c r="B736" i="5"/>
  <c r="T736" i="5" s="1"/>
  <c r="B737" i="5"/>
  <c r="T737" i="5" s="1"/>
  <c r="B738" i="5"/>
  <c r="T738" i="5" s="1"/>
  <c r="B739" i="5"/>
  <c r="T739" i="5" s="1"/>
  <c r="B740" i="5"/>
  <c r="T740" i="5"/>
  <c r="B741" i="5"/>
  <c r="T741" i="5"/>
  <c r="B742" i="5"/>
  <c r="T742" i="5" s="1"/>
  <c r="B743" i="5"/>
  <c r="T743" i="5"/>
  <c r="B744" i="5"/>
  <c r="T744" i="5"/>
  <c r="B745" i="5"/>
  <c r="T745" i="5" s="1"/>
  <c r="B746" i="5"/>
  <c r="T746" i="5" s="1"/>
  <c r="B747" i="5"/>
  <c r="T747" i="5" s="1"/>
  <c r="B748" i="5"/>
  <c r="T748" i="5" s="1"/>
  <c r="B749" i="5"/>
  <c r="T749" i="5"/>
  <c r="B750" i="5"/>
  <c r="T750" i="5" s="1"/>
  <c r="B751" i="5"/>
  <c r="T751" i="5"/>
  <c r="B752" i="5"/>
  <c r="T752" i="5"/>
  <c r="B753" i="5"/>
  <c r="T753" i="5"/>
  <c r="B754" i="5"/>
  <c r="T754" i="5" s="1"/>
  <c r="B755" i="5"/>
  <c r="T755" i="5"/>
  <c r="B756" i="5"/>
  <c r="T756" i="5" s="1"/>
  <c r="B757" i="5"/>
  <c r="T757" i="5"/>
  <c r="B758" i="5"/>
  <c r="T758" i="5" s="1"/>
  <c r="B759" i="5"/>
  <c r="T759" i="5" s="1"/>
  <c r="B760" i="5"/>
  <c r="T760" i="5"/>
  <c r="B761" i="5"/>
  <c r="T761" i="5"/>
  <c r="B762" i="5"/>
  <c r="T762" i="5" s="1"/>
  <c r="B763" i="5"/>
  <c r="T763" i="5" s="1"/>
  <c r="B764" i="5"/>
  <c r="T764" i="5"/>
  <c r="B765" i="5"/>
  <c r="T765" i="5"/>
  <c r="B766" i="5"/>
  <c r="T766" i="5" s="1"/>
  <c r="B767" i="5"/>
  <c r="T767" i="5" s="1"/>
  <c r="B768" i="5"/>
  <c r="T768" i="5" s="1"/>
  <c r="B769" i="5"/>
  <c r="T769" i="5"/>
  <c r="B770" i="5"/>
  <c r="T770" i="5" s="1"/>
  <c r="B771" i="5"/>
  <c r="T771" i="5" s="1"/>
  <c r="B772" i="5"/>
  <c r="T772" i="5" s="1"/>
  <c r="B773" i="5"/>
  <c r="T773" i="5"/>
  <c r="B774" i="5"/>
  <c r="T774" i="5" s="1"/>
  <c r="B775" i="5"/>
  <c r="T775" i="5"/>
  <c r="B776" i="5"/>
  <c r="T776" i="5" s="1"/>
  <c r="B777" i="5"/>
  <c r="T777" i="5" s="1"/>
  <c r="B778" i="5"/>
  <c r="T778" i="5" s="1"/>
  <c r="B779" i="5"/>
  <c r="T779" i="5" s="1"/>
  <c r="B780" i="5"/>
  <c r="T780" i="5" s="1"/>
  <c r="B781" i="5"/>
  <c r="T781" i="5"/>
  <c r="B782" i="5"/>
  <c r="T782" i="5" s="1"/>
  <c r="B783" i="5"/>
  <c r="T783" i="5" s="1"/>
  <c r="B784" i="5"/>
  <c r="T784" i="5"/>
  <c r="B785" i="5"/>
  <c r="T785" i="5" s="1"/>
  <c r="B786" i="5"/>
  <c r="T786" i="5" s="1"/>
  <c r="B787" i="5"/>
  <c r="T787" i="5"/>
  <c r="B788" i="5"/>
  <c r="T788" i="5" s="1"/>
  <c r="B789" i="5"/>
  <c r="T789" i="5"/>
  <c r="B790" i="5"/>
  <c r="T790" i="5" s="1"/>
  <c r="B791" i="5"/>
  <c r="T791" i="5" s="1"/>
  <c r="B792" i="5"/>
  <c r="T792" i="5" s="1"/>
  <c r="B793" i="5"/>
  <c r="T793" i="5"/>
  <c r="B794" i="5"/>
  <c r="T794" i="5" s="1"/>
  <c r="B795" i="5"/>
  <c r="T795" i="5"/>
  <c r="B796" i="5"/>
  <c r="T796" i="5"/>
  <c r="B797" i="5"/>
  <c r="T797" i="5"/>
  <c r="B798" i="5"/>
  <c r="T798" i="5" s="1"/>
  <c r="B799" i="5"/>
  <c r="T799" i="5"/>
  <c r="B800" i="5"/>
  <c r="T800" i="5" s="1"/>
  <c r="B801" i="5"/>
  <c r="T801" i="5" s="1"/>
  <c r="B802" i="5"/>
  <c r="T802" i="5" s="1"/>
  <c r="B803" i="5"/>
  <c r="T803" i="5" s="1"/>
  <c r="B804" i="5"/>
  <c r="T804" i="5"/>
  <c r="B805" i="5"/>
  <c r="T805" i="5"/>
  <c r="B806" i="5"/>
  <c r="T806" i="5" s="1"/>
  <c r="B807" i="5"/>
  <c r="T807" i="5"/>
  <c r="B808" i="5"/>
  <c r="T808" i="5"/>
  <c r="B809" i="5"/>
  <c r="T809" i="5" s="1"/>
  <c r="B810" i="5"/>
  <c r="T810" i="5" s="1"/>
  <c r="B811" i="5"/>
  <c r="T811" i="5" s="1"/>
  <c r="B812" i="5"/>
  <c r="T812" i="5" s="1"/>
  <c r="B813" i="5"/>
  <c r="T813" i="5"/>
  <c r="B814" i="5"/>
  <c r="T814" i="5" s="1"/>
  <c r="B815" i="5"/>
  <c r="T815" i="5"/>
  <c r="B816" i="5"/>
  <c r="T816" i="5"/>
  <c r="B817" i="5"/>
  <c r="T817" i="5"/>
  <c r="B818" i="5"/>
  <c r="T818" i="5" s="1"/>
  <c r="B819" i="5"/>
  <c r="T819" i="5"/>
  <c r="B820" i="5"/>
  <c r="T820" i="5" s="1"/>
  <c r="B821" i="5"/>
  <c r="T821" i="5"/>
  <c r="B822" i="5"/>
  <c r="T822" i="5" s="1"/>
  <c r="B823" i="5"/>
  <c r="T823" i="5" s="1"/>
  <c r="B824" i="5"/>
  <c r="T824" i="5"/>
  <c r="B825" i="5"/>
  <c r="T825" i="5"/>
  <c r="B826" i="5"/>
  <c r="T826" i="5" s="1"/>
  <c r="B827" i="5"/>
  <c r="T827" i="5" s="1"/>
  <c r="B828" i="5"/>
  <c r="T828" i="5"/>
  <c r="B829" i="5"/>
  <c r="T829" i="5"/>
  <c r="B830" i="5"/>
  <c r="T830" i="5" s="1"/>
  <c r="B831" i="5"/>
  <c r="T831" i="5" s="1"/>
  <c r="B832" i="5"/>
  <c r="T832" i="5" s="1"/>
  <c r="B833" i="5"/>
  <c r="T833" i="5"/>
  <c r="B834" i="5"/>
  <c r="T834" i="5" s="1"/>
  <c r="B835" i="5"/>
  <c r="T835" i="5" s="1"/>
  <c r="B836" i="5"/>
  <c r="T836" i="5" s="1"/>
  <c r="B837" i="5"/>
  <c r="T837" i="5"/>
  <c r="B838" i="5"/>
  <c r="T838" i="5" s="1"/>
  <c r="B839" i="5"/>
  <c r="T839" i="5"/>
  <c r="B840" i="5"/>
  <c r="T840" i="5" s="1"/>
  <c r="B841" i="5"/>
  <c r="T841" i="5" s="1"/>
  <c r="B842" i="5"/>
  <c r="T842" i="5" s="1"/>
  <c r="B843" i="5"/>
  <c r="T843" i="5"/>
  <c r="B844" i="5"/>
  <c r="T844" i="5" s="1"/>
  <c r="B845" i="5"/>
  <c r="T845" i="5"/>
  <c r="B846" i="5"/>
  <c r="T846" i="5" s="1"/>
  <c r="B847" i="5"/>
  <c r="T847" i="5" s="1"/>
  <c r="B848" i="5"/>
  <c r="T848" i="5"/>
  <c r="B849" i="5"/>
  <c r="T849" i="5" s="1"/>
  <c r="B850" i="5"/>
  <c r="T850" i="5" s="1"/>
  <c r="B851" i="5"/>
  <c r="T851" i="5" s="1"/>
  <c r="B852" i="5"/>
  <c r="T852" i="5" s="1"/>
  <c r="B853" i="5"/>
  <c r="T853" i="5"/>
  <c r="B854" i="5"/>
  <c r="T854" i="5" s="1"/>
  <c r="B855" i="5"/>
  <c r="T855" i="5" s="1"/>
  <c r="B856" i="5"/>
  <c r="T856" i="5" s="1"/>
  <c r="B857" i="5"/>
  <c r="T857" i="5"/>
  <c r="B858" i="5"/>
  <c r="T858" i="5" s="1"/>
  <c r="B859" i="5"/>
  <c r="T859" i="5"/>
  <c r="B860" i="5"/>
  <c r="T860" i="5" s="1"/>
  <c r="B861" i="5"/>
  <c r="T861" i="5"/>
  <c r="B862" i="5"/>
  <c r="T862" i="5"/>
  <c r="B863" i="5"/>
  <c r="T863" i="5" s="1"/>
  <c r="B864" i="5"/>
  <c r="T864" i="5"/>
  <c r="B865" i="5"/>
  <c r="T865" i="5" s="1"/>
  <c r="B866" i="5"/>
  <c r="T866" i="5" s="1"/>
  <c r="B867" i="5"/>
  <c r="T867" i="5"/>
  <c r="B868" i="5"/>
  <c r="T868" i="5" s="1"/>
  <c r="B869" i="5"/>
  <c r="T869" i="5"/>
  <c r="B870" i="5"/>
  <c r="T870" i="5" s="1"/>
  <c r="B871" i="5"/>
  <c r="T871" i="5" s="1"/>
  <c r="B872" i="5"/>
  <c r="T872" i="5"/>
  <c r="B873" i="5"/>
  <c r="T873" i="5" s="1"/>
  <c r="B874" i="5"/>
  <c r="T874" i="5" s="1"/>
  <c r="B875" i="5"/>
  <c r="T875" i="5"/>
  <c r="B876" i="5"/>
  <c r="T876" i="5" s="1"/>
  <c r="B877" i="5"/>
  <c r="T877" i="5"/>
  <c r="B878" i="5"/>
  <c r="T878" i="5" s="1"/>
  <c r="B879" i="5"/>
  <c r="T879" i="5" s="1"/>
  <c r="B880" i="5"/>
  <c r="T880" i="5"/>
  <c r="B881" i="5"/>
  <c r="T881" i="5" s="1"/>
  <c r="B882" i="5"/>
  <c r="T882" i="5"/>
  <c r="B883" i="5"/>
  <c r="T883" i="5"/>
  <c r="B884" i="5"/>
  <c r="T884" i="5" s="1"/>
  <c r="B885" i="5"/>
  <c r="T885" i="5"/>
  <c r="B886" i="5"/>
  <c r="T886" i="5" s="1"/>
  <c r="B887" i="5"/>
  <c r="T887" i="5" s="1"/>
  <c r="B888" i="5"/>
  <c r="T888" i="5"/>
  <c r="B889" i="5"/>
  <c r="T889" i="5" s="1"/>
  <c r="B890" i="5"/>
  <c r="T890" i="5"/>
  <c r="B891" i="5"/>
  <c r="T891" i="5"/>
  <c r="B892" i="5"/>
  <c r="T892" i="5" s="1"/>
  <c r="B893" i="5"/>
  <c r="T893" i="5"/>
  <c r="B894" i="5"/>
  <c r="T894" i="5" s="1"/>
  <c r="B895" i="5"/>
  <c r="T895" i="5" s="1"/>
  <c r="B896" i="5"/>
  <c r="T896" i="5"/>
  <c r="B897" i="5"/>
  <c r="T897" i="5" s="1"/>
  <c r="B898" i="5"/>
  <c r="T898" i="5" s="1"/>
  <c r="B899" i="5"/>
  <c r="T899" i="5"/>
  <c r="B900" i="5"/>
  <c r="T900" i="5" s="1"/>
  <c r="B901" i="5"/>
  <c r="T901" i="5"/>
  <c r="B902" i="5"/>
  <c r="T902" i="5" s="1"/>
  <c r="B903" i="5"/>
  <c r="T903" i="5" s="1"/>
  <c r="B904" i="5"/>
  <c r="T904" i="5"/>
  <c r="B905" i="5"/>
  <c r="T905" i="5" s="1"/>
  <c r="B906" i="5"/>
  <c r="T906" i="5" s="1"/>
  <c r="B907" i="5"/>
  <c r="T907" i="5"/>
  <c r="B908" i="5"/>
  <c r="T908" i="5" s="1"/>
  <c r="B909" i="5"/>
  <c r="T909" i="5"/>
  <c r="B910" i="5"/>
  <c r="T910" i="5" s="1"/>
  <c r="B911" i="5"/>
  <c r="T911" i="5" s="1"/>
  <c r="B912" i="5"/>
  <c r="T912" i="5"/>
  <c r="B913" i="5"/>
  <c r="T913" i="5" s="1"/>
  <c r="B914" i="5"/>
  <c r="T914" i="5"/>
  <c r="B915" i="5"/>
  <c r="T915" i="5"/>
  <c r="B916" i="5"/>
  <c r="T916" i="5" s="1"/>
  <c r="B917" i="5"/>
  <c r="T917" i="5"/>
  <c r="B918" i="5"/>
  <c r="T918" i="5" s="1"/>
  <c r="B919" i="5"/>
  <c r="T919" i="5" s="1"/>
  <c r="B920" i="5"/>
  <c r="T920" i="5"/>
  <c r="B921" i="5"/>
  <c r="T921" i="5" s="1"/>
  <c r="B922" i="5"/>
  <c r="T922" i="5"/>
  <c r="B923" i="5"/>
  <c r="T923" i="5"/>
  <c r="B924" i="5"/>
  <c r="T924" i="5" s="1"/>
  <c r="B925" i="5"/>
  <c r="T925" i="5"/>
  <c r="B926" i="5"/>
  <c r="T926" i="5" s="1"/>
  <c r="B927" i="5"/>
  <c r="T927" i="5" s="1"/>
  <c r="B928" i="5"/>
  <c r="T928" i="5"/>
  <c r="B929" i="5"/>
  <c r="T929" i="5" s="1"/>
  <c r="B930" i="5"/>
  <c r="T930" i="5" s="1"/>
  <c r="B931" i="5"/>
  <c r="T931" i="5"/>
  <c r="B932" i="5"/>
  <c r="T932" i="5" s="1"/>
  <c r="B933" i="5"/>
  <c r="T933" i="5"/>
  <c r="B934" i="5"/>
  <c r="T934" i="5" s="1"/>
  <c r="B935" i="5"/>
  <c r="T935" i="5" s="1"/>
  <c r="B936" i="5"/>
  <c r="T936" i="5"/>
  <c r="B937" i="5"/>
  <c r="T937" i="5" s="1"/>
  <c r="B938" i="5"/>
  <c r="T938" i="5" s="1"/>
  <c r="B939" i="5"/>
  <c r="T939" i="5"/>
  <c r="B940" i="5"/>
  <c r="T940" i="5" s="1"/>
  <c r="B941" i="5"/>
  <c r="T941" i="5"/>
  <c r="B942" i="5"/>
  <c r="T942" i="5" s="1"/>
  <c r="B943" i="5"/>
  <c r="T943" i="5" s="1"/>
  <c r="B944" i="5"/>
  <c r="T944" i="5"/>
  <c r="B945" i="5"/>
  <c r="T945" i="5" s="1"/>
  <c r="B946" i="5"/>
  <c r="T946" i="5"/>
  <c r="B947" i="5"/>
  <c r="T947" i="5"/>
  <c r="B948" i="5"/>
  <c r="T948" i="5" s="1"/>
  <c r="B949" i="5"/>
  <c r="T949" i="5"/>
  <c r="B950" i="5"/>
  <c r="T950" i="5" s="1"/>
  <c r="B951" i="5"/>
  <c r="T951" i="5" s="1"/>
  <c r="B952" i="5"/>
  <c r="T952" i="5"/>
  <c r="B953" i="5"/>
  <c r="T953" i="5" s="1"/>
  <c r="B954" i="5"/>
  <c r="T954" i="5"/>
  <c r="B955" i="5"/>
  <c r="T955" i="5"/>
  <c r="B956" i="5"/>
  <c r="T956" i="5" s="1"/>
  <c r="B957" i="5"/>
  <c r="T957" i="5"/>
  <c r="B958" i="5"/>
  <c r="T958" i="5" s="1"/>
  <c r="B959" i="5"/>
  <c r="T959" i="5" s="1"/>
  <c r="B960" i="5"/>
  <c r="T960" i="5"/>
  <c r="B961" i="5"/>
  <c r="T961" i="5" s="1"/>
  <c r="B962" i="5"/>
  <c r="T962" i="5" s="1"/>
  <c r="B963" i="5"/>
  <c r="T963" i="5"/>
  <c r="B964" i="5"/>
  <c r="T964" i="5" s="1"/>
  <c r="B965" i="5"/>
  <c r="T965" i="5"/>
  <c r="B966" i="5"/>
  <c r="T966" i="5" s="1"/>
  <c r="B967" i="5"/>
  <c r="T967" i="5" s="1"/>
  <c r="B968" i="5"/>
  <c r="T968" i="5"/>
  <c r="B969" i="5"/>
  <c r="T969" i="5" s="1"/>
  <c r="B970" i="5"/>
  <c r="T970" i="5" s="1"/>
  <c r="B971" i="5"/>
  <c r="T971" i="5"/>
  <c r="B972" i="5"/>
  <c r="T972" i="5" s="1"/>
  <c r="B973" i="5"/>
  <c r="T973" i="5"/>
  <c r="B974" i="5"/>
  <c r="T974" i="5" s="1"/>
  <c r="B975" i="5"/>
  <c r="T975" i="5" s="1"/>
  <c r="B976" i="5"/>
  <c r="T976" i="5"/>
  <c r="B977" i="5"/>
  <c r="T977" i="5" s="1"/>
  <c r="B978" i="5"/>
  <c r="T978" i="5"/>
  <c r="B979" i="5"/>
  <c r="T979" i="5"/>
  <c r="B980" i="5"/>
  <c r="T980" i="5" s="1"/>
  <c r="B981" i="5"/>
  <c r="T981" i="5"/>
  <c r="B982" i="5"/>
  <c r="T982" i="5" s="1"/>
  <c r="B983" i="5"/>
  <c r="T983" i="5" s="1"/>
  <c r="B984" i="5"/>
  <c r="T984" i="5"/>
  <c r="B985" i="5"/>
  <c r="T985" i="5" s="1"/>
  <c r="B986" i="5"/>
  <c r="T986" i="5"/>
  <c r="B987" i="5"/>
  <c r="T987" i="5"/>
  <c r="B988" i="5"/>
  <c r="T988" i="5" s="1"/>
  <c r="B989" i="5"/>
  <c r="T989" i="5"/>
  <c r="B990" i="5"/>
  <c r="T990" i="5" s="1"/>
  <c r="B991" i="5"/>
  <c r="T991" i="5" s="1"/>
  <c r="B992" i="5"/>
  <c r="T992" i="5"/>
  <c r="B993" i="5"/>
  <c r="T993" i="5" s="1"/>
  <c r="B994" i="5"/>
  <c r="T994" i="5" s="1"/>
  <c r="B995" i="5"/>
  <c r="T995" i="5"/>
  <c r="B996" i="5"/>
  <c r="T996" i="5" s="1"/>
  <c r="B997" i="5"/>
  <c r="T997" i="5"/>
  <c r="B998" i="5"/>
  <c r="T998" i="5" s="1"/>
  <c r="B999" i="5"/>
  <c r="T999" i="5" s="1"/>
  <c r="B1000" i="5"/>
  <c r="T1000" i="5"/>
  <c r="B1001" i="5"/>
  <c r="T1001" i="5" s="1"/>
  <c r="B1002" i="5"/>
  <c r="T1002" i="5" s="1"/>
  <c r="B1003" i="5"/>
  <c r="T1003" i="5"/>
  <c r="B1004" i="5"/>
  <c r="T1004" i="5" s="1"/>
  <c r="B1005" i="5"/>
  <c r="T1005" i="5"/>
  <c r="B1006" i="5"/>
  <c r="T1006" i="5" s="1"/>
  <c r="B1007" i="5"/>
  <c r="T1007" i="5" s="1"/>
  <c r="B1008" i="5"/>
  <c r="T1008" i="5"/>
  <c r="B1009" i="5"/>
  <c r="T1009" i="5" s="1"/>
  <c r="B1010" i="5"/>
  <c r="T1010" i="5"/>
  <c r="B1011" i="5"/>
  <c r="T1011" i="5"/>
  <c r="B1012" i="5"/>
  <c r="T1012" i="5" s="1"/>
  <c r="B1013" i="5"/>
  <c r="T1013" i="5"/>
  <c r="B1014" i="5"/>
  <c r="T1014" i="5" s="1"/>
  <c r="B1015" i="5"/>
  <c r="T1015" i="5" s="1"/>
  <c r="B1016" i="5"/>
  <c r="T1016" i="5"/>
  <c r="B1017" i="5"/>
  <c r="T1017" i="5" s="1"/>
  <c r="B1018" i="5"/>
  <c r="T1018" i="5"/>
  <c r="B1019" i="5"/>
  <c r="T1019" i="5"/>
  <c r="B1020" i="5"/>
  <c r="T1020" i="5"/>
  <c r="B1021" i="5"/>
  <c r="T1021" i="5" s="1"/>
  <c r="B1022" i="5"/>
  <c r="T1022" i="5" s="1"/>
  <c r="B1023" i="5"/>
  <c r="T1023" i="5" s="1"/>
  <c r="B1024" i="5"/>
  <c r="T1024" i="5"/>
  <c r="B1025" i="5"/>
  <c r="T1025" i="5" s="1"/>
  <c r="B1026" i="5"/>
  <c r="T1026" i="5" s="1"/>
  <c r="B1027" i="5"/>
  <c r="T1027" i="5"/>
  <c r="B1028" i="5"/>
  <c r="T1028" i="5" s="1"/>
  <c r="B1029" i="5"/>
  <c r="T1029" i="5"/>
  <c r="B1030" i="5"/>
  <c r="T1030" i="5" s="1"/>
  <c r="B1031" i="5"/>
  <c r="T1031" i="5" s="1"/>
  <c r="B1032" i="5"/>
  <c r="T1032" i="5"/>
  <c r="B1033" i="5"/>
  <c r="T1033" i="5" s="1"/>
  <c r="B1034" i="5"/>
  <c r="T1034" i="5"/>
  <c r="B1035" i="5"/>
  <c r="T1035" i="5"/>
  <c r="B1036" i="5"/>
  <c r="T1036" i="5" s="1"/>
  <c r="B1037" i="5"/>
  <c r="T1037" i="5"/>
  <c r="B1038" i="5"/>
  <c r="T1038" i="5" s="1"/>
  <c r="B1039" i="5"/>
  <c r="T1039" i="5" s="1"/>
  <c r="B1040" i="5"/>
  <c r="T1040" i="5"/>
  <c r="B1041" i="5"/>
  <c r="T1041" i="5" s="1"/>
  <c r="B1042" i="5"/>
  <c r="T1042" i="5" s="1"/>
  <c r="B1043" i="5"/>
  <c r="T1043" i="5"/>
  <c r="B1044" i="5"/>
  <c r="T1044" i="5" s="1"/>
  <c r="B1045" i="5"/>
  <c r="T1045" i="5" s="1"/>
  <c r="B1046" i="5"/>
  <c r="T1046" i="5" s="1"/>
  <c r="B1047" i="5"/>
  <c r="T1047" i="5" s="1"/>
  <c r="B1048" i="5"/>
  <c r="T1048" i="5"/>
  <c r="B1049" i="5"/>
  <c r="T1049" i="5" s="1"/>
  <c r="B1050" i="5"/>
  <c r="T1050" i="5"/>
  <c r="B1051" i="5"/>
  <c r="T1051" i="5"/>
  <c r="B1052" i="5"/>
  <c r="T1052" i="5"/>
  <c r="B1053" i="5"/>
  <c r="T1053" i="5"/>
  <c r="B1054" i="5"/>
  <c r="T1054" i="5" s="1"/>
  <c r="B1055" i="5"/>
  <c r="T1055" i="5" s="1"/>
  <c r="B1056" i="5"/>
  <c r="T1056" i="5"/>
  <c r="B1057" i="5"/>
  <c r="T1057" i="5" s="1"/>
  <c r="B1058" i="5"/>
  <c r="T1058" i="5" s="1"/>
  <c r="B1059" i="5"/>
  <c r="T1059" i="5"/>
  <c r="B1060" i="5"/>
  <c r="T1060" i="5" s="1"/>
  <c r="B1061" i="5"/>
  <c r="T1061" i="5" s="1"/>
  <c r="B1062" i="5"/>
  <c r="T1062" i="5" s="1"/>
  <c r="B1063" i="5"/>
  <c r="T1063" i="5" s="1"/>
  <c r="B1064" i="5"/>
  <c r="T1064" i="5"/>
  <c r="B1065" i="5"/>
  <c r="T1065" i="5" s="1"/>
  <c r="B1066" i="5"/>
  <c r="T1066" i="5" s="1"/>
  <c r="B1067" i="5"/>
  <c r="T1067" i="5"/>
  <c r="B1068" i="5"/>
  <c r="T1068" i="5"/>
  <c r="B1069" i="5"/>
  <c r="T1069" i="5"/>
  <c r="B1070" i="5"/>
  <c r="T1070" i="5" s="1"/>
  <c r="B1071" i="5"/>
  <c r="T1071" i="5" s="1"/>
  <c r="B1072" i="5"/>
  <c r="T1072" i="5"/>
  <c r="B1073" i="5"/>
  <c r="T1073" i="5" s="1"/>
  <c r="B1074" i="5"/>
  <c r="T1074" i="5" s="1"/>
  <c r="B1075" i="5"/>
  <c r="T1075" i="5"/>
  <c r="B1076" i="5"/>
  <c r="T1076" i="5"/>
  <c r="B1077" i="5"/>
  <c r="T1077" i="5" s="1"/>
  <c r="B1078" i="5"/>
  <c r="T1078" i="5" s="1"/>
  <c r="B1079" i="5"/>
  <c r="T1079" i="5" s="1"/>
  <c r="B1080" i="5"/>
  <c r="T1080" i="5"/>
  <c r="B1081" i="5"/>
  <c r="T1081" i="5" s="1"/>
  <c r="B1082" i="5"/>
  <c r="T1082" i="5"/>
  <c r="B1083" i="5"/>
  <c r="T1083" i="5"/>
  <c r="B1084" i="5"/>
  <c r="T1084" i="5"/>
  <c r="B1085" i="5"/>
  <c r="T1085" i="5" s="1"/>
  <c r="B1086" i="5"/>
  <c r="T1086" i="5" s="1"/>
  <c r="B1087" i="5"/>
  <c r="T1087" i="5" s="1"/>
  <c r="B1088" i="5"/>
  <c r="T1088" i="5"/>
  <c r="B1089" i="5"/>
  <c r="T1089" i="5" s="1"/>
  <c r="B1090" i="5"/>
  <c r="T1090" i="5"/>
  <c r="B1091" i="5"/>
  <c r="T1091" i="5"/>
  <c r="B1092" i="5"/>
  <c r="T1092" i="5"/>
  <c r="B1093" i="5"/>
  <c r="T1093" i="5" s="1"/>
  <c r="B1094" i="5"/>
  <c r="T1094" i="5" s="1"/>
  <c r="B1095" i="5"/>
  <c r="T1095" i="5" s="1"/>
  <c r="B1096" i="5"/>
  <c r="T1096" i="5"/>
  <c r="B1097" i="5"/>
  <c r="T1097" i="5" s="1"/>
  <c r="B1098" i="5"/>
  <c r="T1098" i="5"/>
  <c r="B1099" i="5"/>
  <c r="T1099" i="5"/>
  <c r="B1100" i="5"/>
  <c r="T1100" i="5" s="1"/>
  <c r="B1101" i="5"/>
  <c r="T1101" i="5"/>
  <c r="B1102" i="5"/>
  <c r="T1102" i="5" s="1"/>
  <c r="B1103" i="5"/>
  <c r="T1103" i="5" s="1"/>
  <c r="B1104" i="5"/>
  <c r="T1104" i="5"/>
  <c r="B1105" i="5"/>
  <c r="T1105" i="5" s="1"/>
  <c r="B1106" i="5"/>
  <c r="T1106" i="5"/>
  <c r="B1107" i="5"/>
  <c r="T1107" i="5"/>
  <c r="B1108" i="5"/>
  <c r="T1108" i="5"/>
  <c r="B1109" i="5"/>
  <c r="T1109" i="5" s="1"/>
  <c r="B1110" i="5"/>
  <c r="T1110" i="5" s="1"/>
  <c r="B1111" i="5"/>
  <c r="T1111" i="5" s="1"/>
  <c r="B1112" i="5"/>
  <c r="T1112" i="5"/>
  <c r="B1113" i="5"/>
  <c r="T1113" i="5" s="1"/>
  <c r="B1114" i="5"/>
  <c r="T1114" i="5"/>
  <c r="B1115" i="5"/>
  <c r="T1115" i="5"/>
  <c r="B1116" i="5"/>
  <c r="T1116" i="5"/>
  <c r="B1117" i="5"/>
  <c r="T1117" i="5"/>
  <c r="B1118" i="5"/>
  <c r="T1118" i="5" s="1"/>
  <c r="B1119" i="5"/>
  <c r="T1119" i="5" s="1"/>
  <c r="B1120" i="5"/>
  <c r="T1120" i="5"/>
  <c r="B1121" i="5"/>
  <c r="T1121" i="5" s="1"/>
  <c r="B1122" i="5"/>
  <c r="T1122" i="5"/>
  <c r="B1123" i="5"/>
  <c r="T1123" i="5"/>
  <c r="B1124" i="5"/>
  <c r="T1124" i="5" s="1"/>
  <c r="B1125" i="5"/>
  <c r="T1125" i="5"/>
  <c r="B1126" i="5"/>
  <c r="T1126" i="5" s="1"/>
  <c r="B1127" i="5"/>
  <c r="T1127" i="5" s="1"/>
  <c r="B1128" i="5"/>
  <c r="T1128" i="5"/>
  <c r="B1129" i="5"/>
  <c r="T1129" i="5" s="1"/>
  <c r="B1130" i="5"/>
  <c r="T1130" i="5" s="1"/>
  <c r="B1131" i="5"/>
  <c r="T1131" i="5"/>
  <c r="B1132" i="5"/>
  <c r="T1132" i="5"/>
  <c r="B1133" i="5"/>
  <c r="T1133" i="5"/>
  <c r="B1134" i="5"/>
  <c r="T1134" i="5" s="1"/>
  <c r="B1135" i="5"/>
  <c r="T1135" i="5" s="1"/>
  <c r="B1136" i="5"/>
  <c r="T1136" i="5"/>
  <c r="B1137" i="5"/>
  <c r="T1137" i="5" s="1"/>
  <c r="B1138" i="5"/>
  <c r="T1138" i="5"/>
  <c r="B1139" i="5"/>
  <c r="T1139" i="5"/>
  <c r="B1140" i="5"/>
  <c r="T1140" i="5" s="1"/>
  <c r="B1141" i="5"/>
  <c r="T1141" i="5"/>
  <c r="B1142" i="5"/>
  <c r="T1142" i="5" s="1"/>
  <c r="B1143" i="5"/>
  <c r="T1143" i="5" s="1"/>
  <c r="B1144" i="5"/>
  <c r="T1144" i="5" s="1"/>
  <c r="B1145" i="5"/>
  <c r="T1145" i="5" s="1"/>
  <c r="B1146" i="5"/>
  <c r="T1146" i="5"/>
  <c r="B1147" i="5"/>
  <c r="T1147" i="5"/>
  <c r="B1148" i="5"/>
  <c r="T1148" i="5"/>
  <c r="B1149" i="5"/>
  <c r="T1149" i="5" s="1"/>
  <c r="B1150" i="5"/>
  <c r="T1150" i="5" s="1"/>
  <c r="B1151" i="5"/>
  <c r="T1151" i="5" s="1"/>
  <c r="B1152" i="5"/>
  <c r="T1152" i="5"/>
  <c r="B1153" i="5"/>
  <c r="T1153" i="5" s="1"/>
  <c r="B1154" i="5"/>
  <c r="T1154" i="5" s="1"/>
  <c r="B1155" i="5"/>
  <c r="T1155" i="5"/>
  <c r="B1156" i="5"/>
  <c r="T1156" i="5" s="1"/>
  <c r="B1157" i="5"/>
  <c r="T1157" i="5"/>
  <c r="B1158" i="5"/>
  <c r="T1158" i="5" s="1"/>
  <c r="B1159" i="5"/>
  <c r="T1159" i="5" s="1"/>
  <c r="B1160" i="5"/>
  <c r="T1160" i="5" s="1"/>
  <c r="B1161" i="5"/>
  <c r="T1161" i="5" s="1"/>
  <c r="B1162" i="5"/>
  <c r="T1162" i="5"/>
  <c r="B1163" i="5"/>
  <c r="T1163" i="5"/>
  <c r="B1164" i="5"/>
  <c r="T1164" i="5" s="1"/>
  <c r="B1165" i="5"/>
  <c r="T1165" i="5"/>
  <c r="B1166" i="5"/>
  <c r="T1166" i="5" s="1"/>
  <c r="B1167" i="5"/>
  <c r="T1167" i="5" s="1"/>
  <c r="B1168" i="5"/>
  <c r="T1168" i="5"/>
  <c r="B1169" i="5"/>
  <c r="T1169" i="5" s="1"/>
  <c r="B1170" i="5"/>
  <c r="T1170" i="5" s="1"/>
  <c r="B1171" i="5"/>
  <c r="T1171" i="5"/>
  <c r="B1172" i="5"/>
  <c r="T1172" i="5" s="1"/>
  <c r="B1173" i="5"/>
  <c r="T1173" i="5" s="1"/>
  <c r="B1174" i="5"/>
  <c r="T1174" i="5" s="1"/>
  <c r="B1175" i="5"/>
  <c r="T1175" i="5" s="1"/>
  <c r="B1176" i="5"/>
  <c r="T1176" i="5" s="1"/>
  <c r="B1177" i="5"/>
  <c r="T1177" i="5" s="1"/>
  <c r="B1178" i="5"/>
  <c r="T1178" i="5"/>
  <c r="B1179" i="5"/>
  <c r="T1179" i="5" s="1"/>
  <c r="B1180" i="5"/>
  <c r="T1180" i="5"/>
  <c r="B1181" i="5"/>
  <c r="T1181" i="5"/>
  <c r="B1182" i="5"/>
  <c r="T1182" i="5" s="1"/>
  <c r="B1183" i="5"/>
  <c r="T1183" i="5" s="1"/>
  <c r="B1184" i="5"/>
  <c r="T1184" i="5" s="1"/>
  <c r="B1185" i="5"/>
  <c r="T1185" i="5" s="1"/>
  <c r="B1186" i="5"/>
  <c r="T1186" i="5" s="1"/>
  <c r="B1187" i="5"/>
  <c r="T1187" i="5"/>
  <c r="B1188" i="5"/>
  <c r="T1188" i="5" s="1"/>
  <c r="B1189" i="5"/>
  <c r="T1189" i="5" s="1"/>
  <c r="B1190" i="5"/>
  <c r="T1190" i="5" s="1"/>
  <c r="B1191" i="5"/>
  <c r="T1191" i="5" s="1"/>
  <c r="B1192" i="5"/>
  <c r="T1192" i="5" s="1"/>
  <c r="B1193" i="5"/>
  <c r="T1193" i="5" s="1"/>
  <c r="B1194" i="5"/>
  <c r="T1194" i="5" s="1"/>
  <c r="B1195" i="5"/>
  <c r="T1195" i="5"/>
  <c r="B1196" i="5"/>
  <c r="T1196" i="5"/>
  <c r="B1197" i="5"/>
  <c r="T1197" i="5"/>
  <c r="B1198" i="5"/>
  <c r="T1198" i="5" s="1"/>
  <c r="B1199" i="5"/>
  <c r="T1199" i="5" s="1"/>
  <c r="B1200" i="5"/>
  <c r="T1200" i="5"/>
  <c r="B1201" i="5"/>
  <c r="T1201" i="5" s="1"/>
  <c r="B1202" i="5"/>
  <c r="T1202" i="5" s="1"/>
  <c r="B1203" i="5"/>
  <c r="T1203" i="5" s="1"/>
  <c r="B1204" i="5"/>
  <c r="T1204" i="5"/>
  <c r="B1205" i="5"/>
  <c r="T1205" i="5" s="1"/>
  <c r="B1206" i="5"/>
  <c r="T1206" i="5" s="1"/>
  <c r="B1207" i="5"/>
  <c r="T1207" i="5" s="1"/>
  <c r="B1208" i="5"/>
  <c r="T1208" i="5"/>
  <c r="B1209" i="5"/>
  <c r="T1209" i="5" s="1"/>
  <c r="B1210" i="5"/>
  <c r="T1210" i="5"/>
  <c r="B1211" i="5"/>
  <c r="T1211" i="5"/>
  <c r="B1212" i="5"/>
  <c r="T1212" i="5"/>
  <c r="B1213" i="5"/>
  <c r="T1213" i="5" s="1"/>
  <c r="B1214" i="5"/>
  <c r="T1214" i="5" s="1"/>
  <c r="B1215" i="5"/>
  <c r="T1215" i="5" s="1"/>
  <c r="B1216" i="5"/>
  <c r="T1216" i="5"/>
  <c r="B1217" i="5"/>
  <c r="T1217" i="5" s="1"/>
  <c r="B1218" i="5"/>
  <c r="T1218" i="5"/>
  <c r="B1219" i="5"/>
  <c r="T1219" i="5" s="1"/>
  <c r="B1220" i="5"/>
  <c r="T1220" i="5"/>
  <c r="B1221" i="5"/>
  <c r="T1221" i="5" s="1"/>
  <c r="B1222" i="5"/>
  <c r="T1222" i="5" s="1"/>
  <c r="B1223" i="5"/>
  <c r="T1223" i="5" s="1"/>
  <c r="B1224" i="5"/>
  <c r="T1224" i="5"/>
  <c r="B1225" i="5"/>
  <c r="T1225" i="5" s="1"/>
  <c r="B1226" i="5"/>
  <c r="T1226" i="5"/>
  <c r="B1227" i="5"/>
  <c r="T1227" i="5"/>
  <c r="B1228" i="5"/>
  <c r="T1228" i="5" s="1"/>
  <c r="B1229" i="5"/>
  <c r="T1229" i="5"/>
  <c r="B1230" i="5"/>
  <c r="T1230" i="5" s="1"/>
  <c r="B1231" i="5"/>
  <c r="T1231" i="5" s="1"/>
  <c r="B1232" i="5"/>
  <c r="T1232" i="5"/>
  <c r="B1233" i="5"/>
  <c r="T1233" i="5" s="1"/>
  <c r="B1234" i="5"/>
  <c r="T1234" i="5"/>
  <c r="B1235" i="5"/>
  <c r="T1235" i="5" s="1"/>
  <c r="B1236" i="5"/>
  <c r="T1236" i="5"/>
  <c r="B1237" i="5"/>
  <c r="T1237" i="5" s="1"/>
  <c r="B1238" i="5"/>
  <c r="T1238" i="5" s="1"/>
  <c r="B1239" i="5"/>
  <c r="T1239" i="5"/>
  <c r="B1240" i="5"/>
  <c r="T1240" i="5" s="1"/>
  <c r="B1241" i="5"/>
  <c r="T1241" i="5" s="1"/>
  <c r="B1242" i="5"/>
  <c r="T1242" i="5" s="1"/>
  <c r="B1243" i="5"/>
  <c r="T1243" i="5"/>
  <c r="B1244" i="5"/>
  <c r="T1244" i="5" s="1"/>
  <c r="B1245" i="5"/>
  <c r="T1245" i="5"/>
  <c r="B1246" i="5"/>
  <c r="T1246" i="5" s="1"/>
  <c r="B1247" i="5"/>
  <c r="T1247" i="5" s="1"/>
  <c r="B1248" i="5"/>
  <c r="T1248" i="5"/>
  <c r="B1249" i="5"/>
  <c r="T1249" i="5" s="1"/>
  <c r="B1250" i="5"/>
  <c r="T1250" i="5" s="1"/>
  <c r="B1251" i="5"/>
  <c r="T1251" i="5" s="1"/>
  <c r="B1252" i="5"/>
  <c r="T1252" i="5"/>
  <c r="B1253" i="5"/>
  <c r="T1253" i="5" s="1"/>
  <c r="B1254" i="5"/>
  <c r="T1254" i="5" s="1"/>
  <c r="B1255" i="5"/>
  <c r="T1255" i="5"/>
  <c r="B1256" i="5"/>
  <c r="T1256" i="5" s="1"/>
  <c r="B1257" i="5"/>
  <c r="T1257" i="5" s="1"/>
  <c r="B1258" i="5"/>
  <c r="T1258" i="5"/>
  <c r="B1259" i="5"/>
  <c r="T1259" i="5" s="1"/>
  <c r="B1260" i="5"/>
  <c r="T1260" i="5" s="1"/>
  <c r="B1261" i="5"/>
  <c r="T1261" i="5"/>
  <c r="B1262" i="5"/>
  <c r="T1262" i="5" s="1"/>
  <c r="B1263" i="5"/>
  <c r="T1263" i="5"/>
  <c r="B1264" i="5"/>
  <c r="T1264" i="5"/>
  <c r="B1265" i="5"/>
  <c r="T1265" i="5" s="1"/>
  <c r="B1266" i="5"/>
  <c r="T1266" i="5" s="1"/>
  <c r="B1267" i="5"/>
  <c r="T1267" i="5"/>
  <c r="B1268" i="5"/>
  <c r="T1268" i="5" s="1"/>
  <c r="B1269" i="5"/>
  <c r="T1269" i="5" s="1"/>
  <c r="B1270" i="5"/>
  <c r="T1270" i="5" s="1"/>
  <c r="B1271" i="5"/>
  <c r="T1271" i="5"/>
  <c r="B1272" i="5"/>
  <c r="T1272" i="5"/>
  <c r="B1273" i="5"/>
  <c r="T1273" i="5" s="1"/>
  <c r="B1274" i="5"/>
  <c r="T1274" i="5"/>
  <c r="B1275" i="5"/>
  <c r="T1275" i="5" s="1"/>
  <c r="B1276" i="5"/>
  <c r="T1276" i="5"/>
  <c r="B1277" i="5"/>
  <c r="T1277" i="5" s="1"/>
  <c r="B1278" i="5"/>
  <c r="T1278" i="5" s="1"/>
  <c r="B1279" i="5"/>
  <c r="T1279" i="5" s="1"/>
  <c r="B1280" i="5"/>
  <c r="T1280" i="5"/>
  <c r="B1281" i="5"/>
  <c r="T1281" i="5" s="1"/>
  <c r="B1282" i="5"/>
  <c r="T1282" i="5"/>
  <c r="B1283" i="5"/>
  <c r="T1283" i="5" s="1"/>
  <c r="B1284" i="5"/>
  <c r="T1284" i="5" s="1"/>
  <c r="B1285" i="5"/>
  <c r="T1285" i="5"/>
  <c r="B1286" i="5"/>
  <c r="T1286" i="5" s="1"/>
  <c r="B1287" i="5"/>
  <c r="T1287" i="5"/>
  <c r="B1288" i="5"/>
  <c r="T1288" i="5" s="1"/>
  <c r="B1289" i="5"/>
  <c r="T1289" i="5" s="1"/>
  <c r="B1290" i="5"/>
  <c r="T1290" i="5" s="1"/>
  <c r="B1291" i="5"/>
  <c r="T1291" i="5"/>
  <c r="B1292" i="5"/>
  <c r="T1292" i="5"/>
  <c r="B1293" i="5"/>
  <c r="T1293" i="5" s="1"/>
  <c r="B1294" i="5"/>
  <c r="T1294" i="5" s="1"/>
  <c r="B1295" i="5"/>
  <c r="T1295" i="5"/>
  <c r="B1296" i="5"/>
  <c r="T1296" i="5"/>
  <c r="B1297" i="5"/>
  <c r="T1297" i="5" s="1"/>
  <c r="B1298" i="5"/>
  <c r="T1298" i="5"/>
  <c r="B1299" i="5"/>
  <c r="T1299" i="5" s="1"/>
  <c r="B1300" i="5"/>
  <c r="T1300" i="5"/>
  <c r="B1301" i="5"/>
  <c r="T1301" i="5" s="1"/>
  <c r="B1302" i="5"/>
  <c r="T1302" i="5" s="1"/>
  <c r="B1303" i="5"/>
  <c r="T1303" i="5"/>
  <c r="B1304" i="5"/>
  <c r="T1304" i="5"/>
  <c r="B1305" i="5"/>
  <c r="T1305" i="5" s="1"/>
  <c r="B1306" i="5"/>
  <c r="T1306" i="5" s="1"/>
  <c r="B1307" i="5"/>
  <c r="T1307" i="5"/>
  <c r="B1308" i="5"/>
  <c r="T1308" i="5" s="1"/>
  <c r="B1309" i="5"/>
  <c r="T1309" i="5"/>
  <c r="B1310" i="5"/>
  <c r="T1310" i="5" s="1"/>
  <c r="B1311" i="5"/>
  <c r="T1311" i="5" s="1"/>
  <c r="B1312" i="5"/>
  <c r="T1312" i="5"/>
  <c r="B1313" i="5"/>
  <c r="T1313" i="5" s="1"/>
  <c r="B1314" i="5"/>
  <c r="T1314" i="5" s="1"/>
  <c r="B1315" i="5"/>
  <c r="T1315" i="5" s="1"/>
  <c r="B1316" i="5"/>
  <c r="T1316" i="5"/>
  <c r="B1317" i="5"/>
  <c r="T1317" i="5" s="1"/>
  <c r="B1318" i="5"/>
  <c r="T1318" i="5" s="1"/>
  <c r="B1319" i="5"/>
  <c r="T1319" i="5"/>
  <c r="B1320" i="5"/>
  <c r="T1320" i="5" s="1"/>
  <c r="B1321" i="5"/>
  <c r="T1321" i="5" s="1"/>
  <c r="B1322" i="5"/>
  <c r="T1322" i="5"/>
  <c r="B1323" i="5"/>
  <c r="T1323" i="5" s="1"/>
  <c r="B1324" i="5"/>
  <c r="T1324" i="5" s="1"/>
  <c r="B1325" i="5"/>
  <c r="T1325" i="5"/>
  <c r="B1326" i="5"/>
  <c r="T1326" i="5" s="1"/>
  <c r="B1327" i="5"/>
  <c r="T1327" i="5"/>
  <c r="B1328" i="5"/>
  <c r="T1328" i="5"/>
  <c r="B1329" i="5"/>
  <c r="T1329" i="5" s="1"/>
  <c r="B1330" i="5"/>
  <c r="T1330" i="5" s="1"/>
  <c r="B1331" i="5"/>
  <c r="T1331" i="5"/>
  <c r="B1332" i="5"/>
  <c r="T1332" i="5" s="1"/>
  <c r="B1333" i="5"/>
  <c r="T1333" i="5" s="1"/>
  <c r="B1334" i="5"/>
  <c r="T1334" i="5"/>
  <c r="B1335" i="5"/>
  <c r="T1335" i="5" s="1"/>
  <c r="B1336" i="5"/>
  <c r="T1336" i="5"/>
  <c r="B1337" i="5"/>
  <c r="T1337" i="5" s="1"/>
  <c r="B1338" i="5"/>
  <c r="T1338" i="5" s="1"/>
  <c r="B1339" i="5"/>
  <c r="T1339" i="5"/>
  <c r="B1340" i="5"/>
  <c r="T1340" i="5" s="1"/>
  <c r="B1341" i="5"/>
  <c r="T1341" i="5" s="1"/>
  <c r="B1342" i="5"/>
  <c r="T1342" i="5"/>
  <c r="B1343" i="5"/>
  <c r="T1343" i="5" s="1"/>
  <c r="B1344" i="5"/>
  <c r="T1344" i="5"/>
  <c r="B1345" i="5"/>
  <c r="T1345" i="5"/>
  <c r="B1346" i="5"/>
  <c r="T1346" i="5" s="1"/>
  <c r="B1347" i="5"/>
  <c r="T1347" i="5"/>
  <c r="B1348" i="5"/>
  <c r="T1348" i="5" s="1"/>
  <c r="B1349" i="5"/>
  <c r="T1349" i="5" s="1"/>
  <c r="B1350" i="5"/>
  <c r="T1350" i="5"/>
  <c r="B1351" i="5"/>
  <c r="T1351" i="5" s="1"/>
  <c r="B1352" i="5"/>
  <c r="T1352" i="5"/>
  <c r="B1353" i="5"/>
  <c r="T1353" i="5" s="1"/>
  <c r="B1354" i="5"/>
  <c r="T1354" i="5" s="1"/>
  <c r="B1355" i="5"/>
  <c r="T1355" i="5"/>
  <c r="B1356" i="5"/>
  <c r="T1356" i="5" s="1"/>
  <c r="B1357" i="5"/>
  <c r="T1357" i="5" s="1"/>
  <c r="B1358" i="5"/>
  <c r="T1358" i="5"/>
  <c r="B1359" i="5"/>
  <c r="T1359" i="5" s="1"/>
  <c r="B1360" i="5"/>
  <c r="T1360" i="5"/>
  <c r="B1361" i="5"/>
  <c r="T1361" i="5" s="1"/>
  <c r="B1362" i="5"/>
  <c r="T1362" i="5" s="1"/>
  <c r="B1363" i="5"/>
  <c r="T1363" i="5"/>
  <c r="B1364" i="5"/>
  <c r="T1364" i="5" s="1"/>
  <c r="B1365" i="5"/>
  <c r="T1365" i="5" s="1"/>
  <c r="B1366" i="5"/>
  <c r="T1366" i="5"/>
  <c r="B1367" i="5"/>
  <c r="T1367" i="5" s="1"/>
  <c r="B1368" i="5"/>
  <c r="T1368" i="5"/>
  <c r="B1369" i="5"/>
  <c r="T1369" i="5" s="1"/>
  <c r="B1370" i="5"/>
  <c r="T1370" i="5" s="1"/>
  <c r="B1371" i="5"/>
  <c r="T1371" i="5"/>
  <c r="B1372" i="5"/>
  <c r="T1372" i="5" s="1"/>
  <c r="B1373" i="5"/>
  <c r="T1373" i="5" s="1"/>
  <c r="B1374" i="5"/>
  <c r="T1374" i="5"/>
  <c r="B1375" i="5"/>
  <c r="T1375" i="5" s="1"/>
  <c r="B1376" i="5"/>
  <c r="T1376" i="5"/>
  <c r="B1377" i="5"/>
  <c r="T1377" i="5"/>
  <c r="B1378" i="5"/>
  <c r="T1378" i="5" s="1"/>
  <c r="B1379" i="5"/>
  <c r="T1379" i="5"/>
  <c r="B1380" i="5"/>
  <c r="T1380" i="5" s="1"/>
  <c r="B1381" i="5"/>
  <c r="T1381" i="5" s="1"/>
  <c r="B1382" i="5"/>
  <c r="T1382" i="5"/>
  <c r="B1383" i="5"/>
  <c r="T1383" i="5" s="1"/>
  <c r="B1384" i="5"/>
  <c r="T1384" i="5"/>
  <c r="B1385" i="5"/>
  <c r="T1385" i="5"/>
  <c r="B1386" i="5"/>
  <c r="T1386" i="5" s="1"/>
  <c r="B1387" i="5"/>
  <c r="T1387" i="5"/>
  <c r="B1388" i="5"/>
  <c r="T1388" i="5" s="1"/>
  <c r="B1389" i="5"/>
  <c r="T1389" i="5" s="1"/>
  <c r="B1390" i="5"/>
  <c r="T1390" i="5"/>
  <c r="B1391" i="5"/>
  <c r="T1391" i="5" s="1"/>
  <c r="B1392" i="5"/>
  <c r="T1392" i="5"/>
  <c r="B1393" i="5"/>
  <c r="T1393" i="5" s="1"/>
  <c r="B1394" i="5"/>
  <c r="T1394" i="5" s="1"/>
  <c r="B1395" i="5"/>
  <c r="T1395" i="5"/>
  <c r="B1396" i="5"/>
  <c r="T1396" i="5" s="1"/>
  <c r="B1397" i="5"/>
  <c r="T1397" i="5" s="1"/>
  <c r="B1398" i="5"/>
  <c r="T1398" i="5"/>
  <c r="B1399" i="5"/>
  <c r="T1399" i="5" s="1"/>
  <c r="B1400" i="5"/>
  <c r="T1400" i="5"/>
  <c r="B1401" i="5"/>
  <c r="T1401" i="5" s="1"/>
  <c r="B1402" i="5"/>
  <c r="T1402" i="5" s="1"/>
  <c r="B1403" i="5"/>
  <c r="T1403" i="5"/>
  <c r="B1404" i="5"/>
  <c r="T1404" i="5" s="1"/>
  <c r="B1405" i="5"/>
  <c r="T1405" i="5" s="1"/>
  <c r="B1406" i="5"/>
  <c r="T1406" i="5"/>
  <c r="B1407" i="5"/>
  <c r="T1407" i="5" s="1"/>
  <c r="B1408" i="5"/>
  <c r="T1408" i="5"/>
  <c r="B1409" i="5"/>
  <c r="T1409" i="5"/>
  <c r="B1410" i="5"/>
  <c r="T1410" i="5" s="1"/>
  <c r="B1411" i="5"/>
  <c r="T1411" i="5"/>
  <c r="B1412" i="5"/>
  <c r="T1412" i="5" s="1"/>
  <c r="B1413" i="5"/>
  <c r="T1413" i="5" s="1"/>
  <c r="B1414" i="5"/>
  <c r="T1414" i="5"/>
  <c r="B1415" i="5"/>
  <c r="T1415" i="5" s="1"/>
  <c r="B1416" i="5"/>
  <c r="T1416" i="5"/>
  <c r="B1417" i="5"/>
  <c r="T1417" i="5"/>
  <c r="B1418" i="5"/>
  <c r="T1418" i="5" s="1"/>
  <c r="B1419" i="5"/>
  <c r="T1419" i="5"/>
  <c r="B1420" i="5"/>
  <c r="T1420" i="5" s="1"/>
  <c r="B1421" i="5"/>
  <c r="T1421" i="5" s="1"/>
  <c r="B1422" i="5"/>
  <c r="T1422" i="5"/>
  <c r="B1423" i="5"/>
  <c r="T1423" i="5" s="1"/>
  <c r="B1424" i="5"/>
  <c r="T1424" i="5"/>
  <c r="B1425" i="5"/>
  <c r="T1425" i="5" s="1"/>
  <c r="B1426" i="5"/>
  <c r="T1426" i="5" s="1"/>
  <c r="B1427" i="5"/>
  <c r="T1427" i="5"/>
  <c r="B1428" i="5"/>
  <c r="T1428" i="5" s="1"/>
  <c r="B1429" i="5"/>
  <c r="T1429" i="5" s="1"/>
  <c r="B1430" i="5"/>
  <c r="T1430" i="5"/>
  <c r="B1431" i="5"/>
  <c r="T1431" i="5" s="1"/>
  <c r="B1432" i="5"/>
  <c r="T1432" i="5"/>
  <c r="B1433" i="5"/>
  <c r="T1433" i="5" s="1"/>
  <c r="B1434" i="5"/>
  <c r="T1434" i="5" s="1"/>
  <c r="B1435" i="5"/>
  <c r="T1435" i="5"/>
  <c r="B1436" i="5"/>
  <c r="T1436" i="5" s="1"/>
  <c r="B1437" i="5"/>
  <c r="T1437" i="5" s="1"/>
  <c r="B1438" i="5"/>
  <c r="T1438" i="5"/>
  <c r="B1439" i="5"/>
  <c r="T1439" i="5" s="1"/>
  <c r="B1440" i="5"/>
  <c r="T1440" i="5"/>
  <c r="B1441" i="5"/>
  <c r="T1441" i="5"/>
  <c r="B1442" i="5"/>
  <c r="T1442" i="5" s="1"/>
  <c r="B1443" i="5"/>
  <c r="T1443" i="5"/>
  <c r="B1444" i="5"/>
  <c r="T1444" i="5" s="1"/>
  <c r="B1445" i="5"/>
  <c r="T1445" i="5" s="1"/>
  <c r="B1446" i="5"/>
  <c r="T1446" i="5"/>
  <c r="B1447" i="5"/>
  <c r="T1447" i="5" s="1"/>
  <c r="B1448" i="5"/>
  <c r="T1448" i="5"/>
  <c r="B1449" i="5"/>
  <c r="T1449" i="5" s="1"/>
  <c r="B1450" i="5"/>
  <c r="T1450" i="5" s="1"/>
  <c r="B1451" i="5"/>
  <c r="T1451" i="5"/>
  <c r="B1452" i="5"/>
  <c r="T1452" i="5" s="1"/>
  <c r="B1453" i="5"/>
  <c r="T1453" i="5" s="1"/>
  <c r="B1454" i="5"/>
  <c r="T1454" i="5"/>
  <c r="B1455" i="5"/>
  <c r="T1455" i="5" s="1"/>
  <c r="B1456" i="5"/>
  <c r="T1456" i="5"/>
  <c r="B1457" i="5"/>
  <c r="T1457" i="5"/>
  <c r="B1458" i="5"/>
  <c r="T1458" i="5" s="1"/>
  <c r="B1459" i="5"/>
  <c r="T1459" i="5"/>
  <c r="B1460" i="5"/>
  <c r="T1460" i="5" s="1"/>
  <c r="B1461" i="5"/>
  <c r="T1461" i="5" s="1"/>
  <c r="B1462" i="5"/>
  <c r="T1462" i="5"/>
  <c r="B1463" i="5"/>
  <c r="T1463" i="5" s="1"/>
  <c r="B1464" i="5"/>
  <c r="T1464" i="5"/>
  <c r="B1465" i="5"/>
  <c r="T1465" i="5" s="1"/>
  <c r="B1466" i="5"/>
  <c r="T1466" i="5" s="1"/>
  <c r="B1467" i="5"/>
  <c r="T1467" i="5"/>
  <c r="B1468" i="5"/>
  <c r="T1468" i="5" s="1"/>
  <c r="B1469" i="5"/>
  <c r="T1469" i="5" s="1"/>
  <c r="B1470" i="5"/>
  <c r="T1470" i="5"/>
  <c r="B1471" i="5"/>
  <c r="T1471" i="5" s="1"/>
  <c r="B1472" i="5"/>
  <c r="T1472" i="5"/>
  <c r="B1473" i="5"/>
  <c r="T1473" i="5"/>
  <c r="B1474" i="5"/>
  <c r="T1474" i="5" s="1"/>
  <c r="B1475" i="5"/>
  <c r="T1475" i="5"/>
  <c r="B1476" i="5"/>
  <c r="T1476" i="5" s="1"/>
  <c r="B1477" i="5"/>
  <c r="T1477" i="5" s="1"/>
  <c r="B1478" i="5"/>
  <c r="T1478" i="5"/>
  <c r="B1479" i="5"/>
  <c r="T1479" i="5" s="1"/>
  <c r="B1480" i="5"/>
  <c r="T1480" i="5"/>
  <c r="B1481" i="5"/>
  <c r="T1481" i="5"/>
  <c r="B1482" i="5"/>
  <c r="T1482" i="5" s="1"/>
  <c r="B1483" i="5"/>
  <c r="T1483" i="5"/>
  <c r="B1484" i="5"/>
  <c r="T1484" i="5" s="1"/>
  <c r="B1485" i="5"/>
  <c r="T1485" i="5" s="1"/>
  <c r="B1486" i="5"/>
  <c r="T1486" i="5"/>
  <c r="B1487" i="5"/>
  <c r="T1487" i="5" s="1"/>
  <c r="B1488" i="5"/>
  <c r="T1488" i="5"/>
  <c r="B1489" i="5"/>
  <c r="T1489" i="5"/>
  <c r="B1490" i="5"/>
  <c r="T1490" i="5" s="1"/>
  <c r="B1491" i="5"/>
  <c r="T1491" i="5"/>
  <c r="B1492" i="5"/>
  <c r="T1492" i="5" s="1"/>
  <c r="B1493" i="5"/>
  <c r="T1493" i="5" s="1"/>
  <c r="B1494" i="5"/>
  <c r="T1494" i="5"/>
  <c r="B1495" i="5"/>
  <c r="T1495" i="5" s="1"/>
  <c r="B1496" i="5"/>
  <c r="T1496" i="5"/>
  <c r="B1497" i="5"/>
  <c r="T1497" i="5" s="1"/>
  <c r="B1498" i="5"/>
  <c r="T1498" i="5" s="1"/>
  <c r="B1499" i="5"/>
  <c r="T1499" i="5"/>
  <c r="B1500" i="5"/>
  <c r="T1500" i="5" s="1"/>
  <c r="B1501" i="5"/>
  <c r="T1501" i="5" s="1"/>
  <c r="B1502" i="5"/>
  <c r="T1502" i="5"/>
  <c r="B1503" i="5"/>
  <c r="T1503" i="5" s="1"/>
  <c r="B1504" i="5"/>
  <c r="T1504" i="5"/>
  <c r="B1505" i="5"/>
  <c r="T1505" i="5"/>
  <c r="B1506" i="5"/>
  <c r="T1506" i="5" s="1"/>
  <c r="B1507" i="5"/>
  <c r="T1507" i="5"/>
  <c r="B1508" i="5"/>
  <c r="T1508" i="5" s="1"/>
  <c r="B1509" i="5"/>
  <c r="T1509" i="5" s="1"/>
  <c r="B1510" i="5"/>
  <c r="T1510" i="5"/>
  <c r="B1511" i="5"/>
  <c r="T1511" i="5" s="1"/>
  <c r="B1512" i="5"/>
  <c r="T1512" i="5"/>
  <c r="B1513" i="5"/>
  <c r="T1513" i="5" s="1"/>
  <c r="B1514" i="5"/>
  <c r="T1514" i="5" s="1"/>
  <c r="B1515" i="5"/>
  <c r="T1515" i="5"/>
  <c r="B1516" i="5"/>
  <c r="T1516" i="5" s="1"/>
  <c r="B1517" i="5"/>
  <c r="T1517" i="5" s="1"/>
  <c r="B1518" i="5"/>
  <c r="T1518" i="5"/>
  <c r="B1519" i="5"/>
  <c r="T1519" i="5" s="1"/>
  <c r="B1520" i="5"/>
  <c r="T1520" i="5"/>
  <c r="B1521" i="5"/>
  <c r="T1521" i="5"/>
  <c r="B1522" i="5"/>
  <c r="T1522" i="5" s="1"/>
  <c r="B1523" i="5"/>
  <c r="T1523" i="5"/>
  <c r="B1524" i="5"/>
  <c r="T1524" i="5" s="1"/>
  <c r="B1525" i="5"/>
  <c r="T1525" i="5" s="1"/>
  <c r="B1526" i="5"/>
  <c r="T1526" i="5"/>
  <c r="B1527" i="5"/>
  <c r="T1527" i="5" s="1"/>
  <c r="B1528" i="5"/>
  <c r="T1528" i="5"/>
  <c r="B1529" i="5"/>
  <c r="T1529" i="5" s="1"/>
  <c r="B1530" i="5"/>
  <c r="T1530" i="5" s="1"/>
  <c r="B1531" i="5"/>
  <c r="T1531" i="5"/>
  <c r="B1532" i="5"/>
  <c r="T1532" i="5" s="1"/>
  <c r="B1533" i="5"/>
  <c r="T1533" i="5" s="1"/>
  <c r="B1534" i="5"/>
  <c r="T1534" i="5"/>
  <c r="B1535" i="5"/>
  <c r="T1535" i="5" s="1"/>
  <c r="B1536" i="5"/>
  <c r="T1536" i="5"/>
  <c r="B1537" i="5"/>
  <c r="T1537" i="5"/>
  <c r="B1538" i="5"/>
  <c r="T1538" i="5" s="1"/>
  <c r="B1539" i="5"/>
  <c r="T1539" i="5"/>
  <c r="B1540" i="5"/>
  <c r="T1540" i="5" s="1"/>
  <c r="B1541" i="5"/>
  <c r="T1541" i="5" s="1"/>
  <c r="B1542" i="5"/>
  <c r="T1542" i="5"/>
  <c r="B1543" i="5"/>
  <c r="T1543" i="5" s="1"/>
  <c r="B1544" i="5"/>
  <c r="T1544" i="5"/>
  <c r="B1545" i="5"/>
  <c r="T1545" i="5"/>
  <c r="B1546" i="5"/>
  <c r="T1546" i="5" s="1"/>
  <c r="B1547" i="5"/>
  <c r="T1547" i="5"/>
  <c r="B1548" i="5"/>
  <c r="T1548" i="5" s="1"/>
  <c r="B1549" i="5"/>
  <c r="T1549" i="5" s="1"/>
  <c r="B1550" i="5"/>
  <c r="T1550" i="5"/>
  <c r="B1551" i="5"/>
  <c r="T1551" i="5" s="1"/>
  <c r="B1552" i="5"/>
  <c r="T1552" i="5"/>
  <c r="B1553" i="5"/>
  <c r="T1553" i="5"/>
  <c r="B1554" i="5"/>
  <c r="T1554" i="5" s="1"/>
  <c r="B1555" i="5"/>
  <c r="T1555" i="5"/>
  <c r="B1556" i="5"/>
  <c r="T1556" i="5" s="1"/>
  <c r="B1557" i="5"/>
  <c r="T1557" i="5" s="1"/>
  <c r="B1558" i="5"/>
  <c r="T1558" i="5"/>
  <c r="B1559" i="5"/>
  <c r="T1559" i="5" s="1"/>
  <c r="B1560" i="5"/>
  <c r="T1560" i="5"/>
  <c r="B1561" i="5"/>
  <c r="T1561" i="5" s="1"/>
  <c r="B1562" i="5"/>
  <c r="T1562" i="5" s="1"/>
  <c r="B1563" i="5"/>
  <c r="T1563" i="5"/>
  <c r="B1564" i="5"/>
  <c r="T1564" i="5" s="1"/>
  <c r="B1565" i="5"/>
  <c r="T1565" i="5" s="1"/>
  <c r="B1566" i="5"/>
  <c r="T1566" i="5"/>
  <c r="B1567" i="5"/>
  <c r="T1567" i="5" s="1"/>
  <c r="B1568" i="5"/>
  <c r="T1568" i="5"/>
  <c r="B1569" i="5"/>
  <c r="T1569" i="5"/>
  <c r="B1570" i="5"/>
  <c r="T1570" i="5" s="1"/>
  <c r="B1571" i="5"/>
  <c r="T1571" i="5"/>
  <c r="B1572" i="5"/>
  <c r="T1572" i="5" s="1"/>
  <c r="B1573" i="5"/>
  <c r="T1573" i="5"/>
  <c r="B1574" i="5"/>
  <c r="T1574" i="5"/>
  <c r="B1575" i="5"/>
  <c r="T1575" i="5" s="1"/>
  <c r="B1576" i="5"/>
  <c r="T1576" i="5"/>
  <c r="B1577" i="5"/>
  <c r="T1577" i="5" s="1"/>
  <c r="B1578" i="5"/>
  <c r="T1578" i="5" s="1"/>
  <c r="B1579" i="5"/>
  <c r="T1579" i="5" s="1"/>
  <c r="B1580" i="5"/>
  <c r="T1580" i="5"/>
  <c r="B1581" i="5"/>
  <c r="T1581" i="5" s="1"/>
  <c r="B1582" i="5"/>
  <c r="T1582" i="5"/>
  <c r="B1583" i="5"/>
  <c r="T1583" i="5" s="1"/>
  <c r="B1584" i="5"/>
  <c r="T1584" i="5"/>
  <c r="B1585" i="5"/>
  <c r="T1585" i="5" s="1"/>
  <c r="B1586" i="5"/>
  <c r="T1586" i="5" s="1"/>
  <c r="B1587" i="5"/>
  <c r="T1587" i="5"/>
  <c r="B1588" i="5"/>
  <c r="T1588" i="5" s="1"/>
  <c r="B1589" i="5"/>
  <c r="T1589" i="5"/>
  <c r="B1590" i="5"/>
  <c r="T1590" i="5"/>
  <c r="B1591" i="5"/>
  <c r="T1591" i="5" s="1"/>
  <c r="B1592" i="5"/>
  <c r="T1592" i="5"/>
  <c r="B1593" i="5"/>
  <c r="T1593" i="5" s="1"/>
  <c r="B1594" i="5"/>
  <c r="T1594" i="5" s="1"/>
  <c r="B1595" i="5"/>
  <c r="T1595" i="5" s="1"/>
  <c r="B1596" i="5"/>
  <c r="T1596" i="5"/>
  <c r="B1597" i="5"/>
  <c r="T1597" i="5" s="1"/>
  <c r="B1598" i="5"/>
  <c r="T1598" i="5"/>
  <c r="B1599" i="5"/>
  <c r="T1599" i="5" s="1"/>
  <c r="B1600" i="5"/>
  <c r="T1600" i="5"/>
  <c r="B1601" i="5"/>
  <c r="T1601" i="5"/>
  <c r="B1602" i="5"/>
  <c r="T1602" i="5" s="1"/>
  <c r="B1603" i="5"/>
  <c r="T1603" i="5"/>
  <c r="B1604" i="5"/>
  <c r="T1604" i="5" s="1"/>
  <c r="B1605" i="5"/>
  <c r="T1605" i="5"/>
  <c r="B1606" i="5"/>
  <c r="T1606" i="5"/>
  <c r="B1607" i="5"/>
  <c r="T1607" i="5" s="1"/>
  <c r="B1608" i="5"/>
  <c r="T1608" i="5"/>
  <c r="B1609" i="5"/>
  <c r="T1609" i="5" s="1"/>
  <c r="B1610" i="5"/>
  <c r="T1610" i="5" s="1"/>
  <c r="B1611" i="5"/>
  <c r="T1611" i="5" s="1"/>
  <c r="B1612" i="5"/>
  <c r="T1612" i="5"/>
  <c r="B1613" i="5"/>
  <c r="T1613" i="5" s="1"/>
  <c r="B1614" i="5"/>
  <c r="T1614" i="5"/>
  <c r="B1615" i="5"/>
  <c r="T1615" i="5" s="1"/>
  <c r="B1616" i="5"/>
  <c r="T1616" i="5"/>
  <c r="B1617" i="5"/>
  <c r="T1617" i="5" s="1"/>
  <c r="B1618" i="5"/>
  <c r="T1618" i="5" s="1"/>
  <c r="B1619" i="5"/>
  <c r="T1619" i="5"/>
  <c r="B1620" i="5"/>
  <c r="T1620" i="5" s="1"/>
  <c r="B1621" i="5"/>
  <c r="T1621" i="5"/>
  <c r="B1622" i="5"/>
  <c r="T1622" i="5"/>
  <c r="B1623" i="5"/>
  <c r="T1623" i="5" s="1"/>
  <c r="B1624" i="5"/>
  <c r="T1624" i="5"/>
  <c r="B1625" i="5"/>
  <c r="T1625" i="5" s="1"/>
  <c r="B1626" i="5"/>
  <c r="T1626" i="5" s="1"/>
  <c r="B1627" i="5"/>
  <c r="T1627" i="5" s="1"/>
  <c r="B1628" i="5"/>
  <c r="T1628" i="5"/>
  <c r="B1629" i="5"/>
  <c r="T1629" i="5" s="1"/>
  <c r="B1630" i="5"/>
  <c r="T1630" i="5"/>
  <c r="B1631" i="5"/>
  <c r="T1631" i="5" s="1"/>
  <c r="B1632" i="5"/>
  <c r="T1632" i="5"/>
  <c r="B1633" i="5"/>
  <c r="T1633" i="5"/>
  <c r="B1634" i="5"/>
  <c r="T1634" i="5" s="1"/>
  <c r="B1635" i="5"/>
  <c r="T1635" i="5"/>
  <c r="B1636" i="5"/>
  <c r="T1636" i="5" s="1"/>
  <c r="B1637" i="5"/>
  <c r="T1637" i="5"/>
  <c r="B1638" i="5"/>
  <c r="T1638" i="5"/>
  <c r="B1639" i="5"/>
  <c r="T1639" i="5" s="1"/>
  <c r="B1640" i="5"/>
  <c r="T1640" i="5"/>
  <c r="B1641" i="5"/>
  <c r="T1641" i="5" s="1"/>
  <c r="B1642" i="5"/>
  <c r="T1642" i="5" s="1"/>
  <c r="B1643" i="5"/>
  <c r="T1643" i="5" s="1"/>
  <c r="B1644" i="5"/>
  <c r="T1644" i="5"/>
  <c r="B1645" i="5"/>
  <c r="T1645" i="5" s="1"/>
  <c r="B1646" i="5"/>
  <c r="T1646" i="5"/>
  <c r="B1647" i="5"/>
  <c r="T1647" i="5" s="1"/>
  <c r="B1648" i="5"/>
  <c r="T1648" i="5"/>
  <c r="B1649" i="5"/>
  <c r="T1649" i="5" s="1"/>
  <c r="B1650" i="5"/>
  <c r="T1650" i="5" s="1"/>
  <c r="B1651" i="5"/>
  <c r="T1651" i="5"/>
  <c r="B1652" i="5"/>
  <c r="T1652" i="5" s="1"/>
  <c r="B1653" i="5"/>
  <c r="T1653" i="5"/>
  <c r="B1654" i="5"/>
  <c r="T1654" i="5"/>
  <c r="B1655" i="5"/>
  <c r="T1655" i="5" s="1"/>
  <c r="B1656" i="5"/>
  <c r="T1656" i="5"/>
  <c r="B1657" i="5"/>
  <c r="T1657" i="5"/>
  <c r="B1658" i="5"/>
  <c r="T1658" i="5" s="1"/>
  <c r="B1659" i="5"/>
  <c r="T1659" i="5" s="1"/>
  <c r="B1660" i="5"/>
  <c r="T1660" i="5"/>
  <c r="B1661" i="5"/>
  <c r="T1661" i="5" s="1"/>
  <c r="B1662" i="5"/>
  <c r="T1662" i="5"/>
  <c r="B1663" i="5"/>
  <c r="T1663" i="5" s="1"/>
  <c r="B1664" i="5"/>
  <c r="T1664" i="5"/>
  <c r="B1665" i="5"/>
  <c r="T1665" i="5"/>
  <c r="B1666" i="5"/>
  <c r="T1666" i="5" s="1"/>
  <c r="B1667" i="5"/>
  <c r="T1667" i="5"/>
  <c r="B1668" i="5"/>
  <c r="T1668" i="5" s="1"/>
  <c r="B1669" i="5"/>
  <c r="T1669" i="5"/>
  <c r="B1670" i="5"/>
  <c r="T1670" i="5"/>
  <c r="B1671" i="5"/>
  <c r="T1671" i="5" s="1"/>
  <c r="B1672" i="5"/>
  <c r="T1672" i="5"/>
  <c r="B1673" i="5"/>
  <c r="T1673" i="5" s="1"/>
  <c r="B1674" i="5"/>
  <c r="T1674" i="5" s="1"/>
  <c r="B1675" i="5"/>
  <c r="T1675" i="5" s="1"/>
  <c r="B1676" i="5"/>
  <c r="T1676" i="5"/>
  <c r="B1677" i="5"/>
  <c r="T1677" i="5" s="1"/>
  <c r="B1678" i="5"/>
  <c r="T1678" i="5"/>
  <c r="B1679" i="5"/>
  <c r="T1679" i="5" s="1"/>
  <c r="B1680" i="5"/>
  <c r="T1680" i="5"/>
  <c r="B1681" i="5"/>
  <c r="T1681" i="5" s="1"/>
  <c r="B1682" i="5"/>
  <c r="T1682" i="5" s="1"/>
  <c r="B1683" i="5"/>
  <c r="T1683" i="5"/>
  <c r="B1684" i="5"/>
  <c r="T1684" i="5" s="1"/>
  <c r="B1685" i="5"/>
  <c r="T1685" i="5"/>
  <c r="B1686" i="5"/>
  <c r="T1686" i="5"/>
  <c r="B1687" i="5"/>
  <c r="T1687" i="5" s="1"/>
  <c r="B1688" i="5"/>
  <c r="T1688" i="5"/>
  <c r="B1689" i="5"/>
  <c r="T1689" i="5" s="1"/>
  <c r="B1690" i="5"/>
  <c r="T1690" i="5" s="1"/>
  <c r="B1691" i="5"/>
  <c r="T1691" i="5" s="1"/>
  <c r="B1692" i="5"/>
  <c r="T1692" i="5"/>
  <c r="B1693" i="5"/>
  <c r="T1693" i="5" s="1"/>
  <c r="B1694" i="5"/>
  <c r="T1694" i="5"/>
  <c r="B1695" i="5"/>
  <c r="T1695" i="5" s="1"/>
  <c r="B1696" i="5"/>
  <c r="T1696" i="5"/>
  <c r="B1697" i="5"/>
  <c r="T1697" i="5"/>
  <c r="B1698" i="5"/>
  <c r="T1698" i="5" s="1"/>
  <c r="B1699" i="5"/>
  <c r="T1699" i="5"/>
  <c r="B1700" i="5"/>
  <c r="T1700" i="5" s="1"/>
  <c r="B1701" i="5"/>
  <c r="T1701" i="5"/>
  <c r="B1702" i="5"/>
  <c r="T1702" i="5"/>
  <c r="B1703" i="5"/>
  <c r="T1703" i="5" s="1"/>
  <c r="B1704" i="5"/>
  <c r="T1704" i="5"/>
  <c r="B1705" i="5"/>
  <c r="T1705" i="5" s="1"/>
  <c r="B1706" i="5"/>
  <c r="T1706" i="5" s="1"/>
  <c r="B1707" i="5"/>
  <c r="T1707" i="5" s="1"/>
  <c r="B1708" i="5"/>
  <c r="T1708" i="5"/>
  <c r="B1709" i="5"/>
  <c r="T1709" i="5" s="1"/>
  <c r="B1710" i="5"/>
  <c r="T1710" i="5"/>
  <c r="B1711" i="5"/>
  <c r="T1711" i="5" s="1"/>
  <c r="B1712" i="5"/>
  <c r="T1712" i="5"/>
  <c r="B1713" i="5"/>
  <c r="T1713" i="5" s="1"/>
  <c r="B1714" i="5"/>
  <c r="T1714" i="5" s="1"/>
  <c r="B1715" i="5"/>
  <c r="T1715" i="5"/>
  <c r="B1716" i="5"/>
  <c r="T1716" i="5" s="1"/>
  <c r="B1717" i="5"/>
  <c r="T1717" i="5"/>
  <c r="B1718" i="5"/>
  <c r="T1718" i="5"/>
  <c r="B1719" i="5"/>
  <c r="T1719" i="5" s="1"/>
  <c r="B1720" i="5"/>
  <c r="T1720" i="5"/>
  <c r="B1721" i="5"/>
  <c r="T1721" i="5"/>
  <c r="B1722" i="5"/>
  <c r="T1722" i="5" s="1"/>
  <c r="B1723" i="5"/>
  <c r="T1723" i="5" s="1"/>
  <c r="B1724" i="5"/>
  <c r="T1724" i="5"/>
  <c r="B1725" i="5"/>
  <c r="T1725" i="5" s="1"/>
  <c r="B1726" i="5"/>
  <c r="T1726" i="5"/>
  <c r="B1727" i="5"/>
  <c r="T1727" i="5" s="1"/>
  <c r="B1728" i="5"/>
  <c r="T1728" i="5"/>
  <c r="B1729" i="5"/>
  <c r="T1729" i="5"/>
  <c r="B1730" i="5"/>
  <c r="T1730" i="5" s="1"/>
  <c r="B1731" i="5"/>
  <c r="T1731" i="5"/>
  <c r="B1732" i="5"/>
  <c r="T1732" i="5" s="1"/>
  <c r="B1733" i="5"/>
  <c r="T1733" i="5"/>
  <c r="B1734" i="5"/>
  <c r="T1734" i="5"/>
  <c r="B1735" i="5"/>
  <c r="T1735" i="5" s="1"/>
  <c r="B1736" i="5"/>
  <c r="T1736" i="5" s="1"/>
  <c r="B1737" i="5"/>
  <c r="T1737" i="5" s="1"/>
  <c r="B1738" i="5"/>
  <c r="T1738" i="5" s="1"/>
  <c r="B1739" i="5"/>
  <c r="T1739" i="5" s="1"/>
  <c r="B1740" i="5"/>
  <c r="T1740" i="5"/>
  <c r="B1741" i="5"/>
  <c r="T1741" i="5" s="1"/>
  <c r="B1742" i="5"/>
  <c r="T1742" i="5"/>
  <c r="B1743" i="5"/>
  <c r="T1743" i="5" s="1"/>
  <c r="B1744" i="5"/>
  <c r="T1744" i="5" s="1"/>
  <c r="B1745" i="5"/>
  <c r="T1745" i="5" s="1"/>
  <c r="B1746" i="5"/>
  <c r="T1746" i="5" s="1"/>
  <c r="B1747" i="5"/>
  <c r="T1747" i="5"/>
  <c r="B1748" i="5"/>
  <c r="T1748" i="5" s="1"/>
  <c r="B1749" i="5"/>
  <c r="T1749" i="5"/>
  <c r="B1750" i="5"/>
  <c r="T1750" i="5"/>
  <c r="B1751" i="5"/>
  <c r="T1751" i="5" s="1"/>
  <c r="B1752" i="5"/>
  <c r="T1752" i="5"/>
  <c r="B1753" i="5"/>
  <c r="T1753" i="5" s="1"/>
  <c r="B1754" i="5"/>
  <c r="T1754" i="5" s="1"/>
  <c r="B1755" i="5"/>
  <c r="T1755" i="5" s="1"/>
  <c r="B1756" i="5"/>
  <c r="T1756" i="5"/>
  <c r="B1757" i="5"/>
  <c r="T1757" i="5" s="1"/>
  <c r="B1758" i="5"/>
  <c r="T1758" i="5"/>
  <c r="B1759" i="5"/>
  <c r="T1759" i="5" s="1"/>
  <c r="B1760" i="5"/>
  <c r="T1760" i="5" s="1"/>
  <c r="B1761" i="5"/>
  <c r="T1761" i="5"/>
  <c r="B1762" i="5"/>
  <c r="T1762" i="5" s="1"/>
  <c r="B1763" i="5"/>
  <c r="T1763" i="5"/>
  <c r="B1764" i="5"/>
  <c r="T1764" i="5" s="1"/>
  <c r="B1765" i="5"/>
  <c r="T1765" i="5"/>
  <c r="B1766" i="5"/>
  <c r="T1766" i="5"/>
  <c r="B1767" i="5"/>
  <c r="T1767" i="5" s="1"/>
  <c r="B1768" i="5"/>
  <c r="T1768" i="5" s="1"/>
  <c r="B1769" i="5"/>
  <c r="T1769" i="5" s="1"/>
  <c r="B1770" i="5"/>
  <c r="T1770" i="5" s="1"/>
  <c r="B1771" i="5"/>
  <c r="T1771" i="5" s="1"/>
  <c r="B1772" i="5"/>
  <c r="T1772" i="5"/>
  <c r="B1773" i="5"/>
  <c r="T1773" i="5" s="1"/>
  <c r="B1774" i="5"/>
  <c r="T1774" i="5"/>
  <c r="B1775" i="5"/>
  <c r="T1775" i="5" s="1"/>
  <c r="B1776" i="5"/>
  <c r="T1776" i="5"/>
  <c r="B1777" i="5"/>
  <c r="T1777" i="5"/>
  <c r="B1778" i="5"/>
  <c r="T1778" i="5" s="1"/>
  <c r="B1779" i="5"/>
  <c r="T1779" i="5"/>
  <c r="B1780" i="5"/>
  <c r="T1780" i="5" s="1"/>
  <c r="B1781" i="5"/>
  <c r="T1781" i="5"/>
  <c r="B1782" i="5"/>
  <c r="T1782" i="5"/>
  <c r="B1783" i="5"/>
  <c r="T1783" i="5" s="1"/>
  <c r="B1784" i="5"/>
  <c r="T1784" i="5" s="1"/>
  <c r="B1785" i="5"/>
  <c r="T1785" i="5"/>
  <c r="B1786" i="5"/>
  <c r="T1786" i="5" s="1"/>
  <c r="B1787" i="5"/>
  <c r="T1787" i="5" s="1"/>
  <c r="B1788" i="5"/>
  <c r="T1788" i="5"/>
  <c r="B1789" i="5"/>
  <c r="T1789" i="5" s="1"/>
  <c r="B1790" i="5"/>
  <c r="T1790" i="5"/>
  <c r="B1791" i="5"/>
  <c r="T1791" i="5" s="1"/>
  <c r="B1792" i="5"/>
  <c r="T1792" i="5" s="1"/>
  <c r="B1793" i="5"/>
  <c r="T1793" i="5" s="1"/>
  <c r="B1794" i="5"/>
  <c r="T1794" i="5" s="1"/>
  <c r="B1795" i="5"/>
  <c r="T1795" i="5"/>
  <c r="B1796" i="5"/>
  <c r="T1796" i="5" s="1"/>
  <c r="B1797" i="5"/>
  <c r="T1797" i="5"/>
  <c r="B1798" i="5"/>
  <c r="T1798" i="5"/>
  <c r="B1799" i="5"/>
  <c r="T1799" i="5" s="1"/>
  <c r="B1800" i="5"/>
  <c r="T1800" i="5" s="1"/>
  <c r="B1801" i="5"/>
  <c r="T1801" i="5" s="1"/>
  <c r="B1802" i="5"/>
  <c r="T1802" i="5" s="1"/>
  <c r="B1803" i="5"/>
  <c r="T1803" i="5" s="1"/>
  <c r="B1804" i="5"/>
  <c r="T1804" i="5"/>
  <c r="B1805" i="5"/>
  <c r="T1805" i="5" s="1"/>
  <c r="B1806" i="5"/>
  <c r="T1806" i="5"/>
  <c r="B1807" i="5"/>
  <c r="T1807" i="5" s="1"/>
  <c r="B1808" i="5"/>
  <c r="T1808" i="5" s="1"/>
  <c r="B1809" i="5"/>
  <c r="T1809" i="5" s="1"/>
  <c r="B1810" i="5"/>
  <c r="T1810" i="5" s="1"/>
  <c r="B1811" i="5"/>
  <c r="T1811" i="5"/>
  <c r="B1812" i="5"/>
  <c r="T1812" i="5" s="1"/>
  <c r="B1813" i="5"/>
  <c r="T1813" i="5"/>
  <c r="B1814" i="5"/>
  <c r="T1814" i="5"/>
  <c r="B1815" i="5"/>
  <c r="T1815" i="5" s="1"/>
  <c r="B1816" i="5"/>
  <c r="T1816" i="5"/>
  <c r="B1817" i="5"/>
  <c r="T1817" i="5" s="1"/>
  <c r="B1818" i="5"/>
  <c r="T1818" i="5" s="1"/>
  <c r="B1819" i="5"/>
  <c r="T1819" i="5" s="1"/>
  <c r="B1820" i="5"/>
  <c r="T1820" i="5"/>
  <c r="B1821" i="5"/>
  <c r="T1821" i="5" s="1"/>
  <c r="B1822" i="5"/>
  <c r="T1822" i="5"/>
  <c r="B1823" i="5"/>
  <c r="T1823" i="5" s="1"/>
  <c r="B1824" i="5"/>
  <c r="T1824" i="5" s="1"/>
  <c r="B1825" i="5"/>
  <c r="T1825" i="5"/>
  <c r="B1826" i="5"/>
  <c r="T1826" i="5" s="1"/>
  <c r="B1827" i="5"/>
  <c r="T1827" i="5"/>
  <c r="B1828" i="5"/>
  <c r="T1828" i="5" s="1"/>
  <c r="B1829" i="5"/>
  <c r="T1829" i="5"/>
  <c r="B1830" i="5"/>
  <c r="T1830" i="5" s="1"/>
  <c r="B1831" i="5"/>
  <c r="T1831" i="5" s="1"/>
  <c r="B1832" i="5"/>
  <c r="T1832" i="5" s="1"/>
  <c r="B1833" i="5"/>
  <c r="T1833" i="5" s="1"/>
  <c r="B1834" i="5"/>
  <c r="T1834" i="5" s="1"/>
  <c r="B1835" i="5"/>
  <c r="T1835" i="5" s="1"/>
  <c r="B1836" i="5"/>
  <c r="T1836" i="5"/>
  <c r="B1837" i="5"/>
  <c r="T1837" i="5" s="1"/>
  <c r="B1838" i="5"/>
  <c r="T1838" i="5"/>
  <c r="B1839" i="5"/>
  <c r="T1839" i="5" s="1"/>
  <c r="B1840" i="5"/>
  <c r="T1840" i="5"/>
  <c r="B1841" i="5"/>
  <c r="T1841" i="5"/>
  <c r="B1842" i="5"/>
  <c r="T1842" i="5" s="1"/>
  <c r="B1843" i="5"/>
  <c r="T1843" i="5"/>
  <c r="B1844" i="5"/>
  <c r="T1844" i="5" s="1"/>
  <c r="B1845" i="5"/>
  <c r="T1845" i="5"/>
  <c r="B1846" i="5"/>
  <c r="T1846" i="5" s="1"/>
  <c r="B1847" i="5"/>
  <c r="T1847" i="5" s="1"/>
  <c r="B1848" i="5"/>
  <c r="T1848" i="5" s="1"/>
  <c r="B1849" i="5"/>
  <c r="T1849" i="5"/>
  <c r="B1850" i="5"/>
  <c r="T1850" i="5" s="1"/>
  <c r="B1851" i="5"/>
  <c r="T1851" i="5" s="1"/>
  <c r="B1852" i="5"/>
  <c r="T1852" i="5"/>
  <c r="B1853" i="5"/>
  <c r="T1853" i="5" s="1"/>
  <c r="B1854" i="5"/>
  <c r="T1854" i="5"/>
  <c r="B1855" i="5"/>
  <c r="T1855" i="5" s="1"/>
  <c r="B1856" i="5"/>
  <c r="T1856" i="5" s="1"/>
  <c r="B1857" i="5"/>
  <c r="T1857" i="5" s="1"/>
  <c r="B1858" i="5"/>
  <c r="T1858" i="5" s="1"/>
  <c r="B1859" i="5"/>
  <c r="T1859" i="5"/>
  <c r="B1860" i="5"/>
  <c r="T1860" i="5" s="1"/>
  <c r="B1861" i="5"/>
  <c r="T1861" i="5"/>
  <c r="B1862" i="5"/>
  <c r="T1862" i="5" s="1"/>
  <c r="B1863" i="5"/>
  <c r="T1863" i="5" s="1"/>
  <c r="B1864" i="5"/>
  <c r="T1864" i="5" s="1"/>
  <c r="B1865" i="5"/>
  <c r="T1865" i="5" s="1"/>
  <c r="B1866" i="5"/>
  <c r="T1866" i="5" s="1"/>
  <c r="B1867" i="5"/>
  <c r="T1867" i="5" s="1"/>
  <c r="B1868" i="5"/>
  <c r="T1868" i="5"/>
  <c r="B1869" i="5"/>
  <c r="T1869" i="5" s="1"/>
  <c r="B1870" i="5"/>
  <c r="T1870" i="5"/>
  <c r="B1871" i="5"/>
  <c r="T1871" i="5" s="1"/>
  <c r="B1872" i="5"/>
  <c r="T1872" i="5"/>
  <c r="B1873" i="5"/>
  <c r="T1873" i="5" s="1"/>
  <c r="B1874" i="5"/>
  <c r="T1874" i="5" s="1"/>
  <c r="B1875" i="5"/>
  <c r="T1875" i="5"/>
  <c r="B1876" i="5"/>
  <c r="T1876" i="5" s="1"/>
  <c r="B1877" i="5"/>
  <c r="T1877" i="5"/>
  <c r="B1878" i="5"/>
  <c r="T1878" i="5" s="1"/>
  <c r="B1879" i="5"/>
  <c r="T1879" i="5" s="1"/>
  <c r="B1880" i="5"/>
  <c r="T1880" i="5"/>
  <c r="B1881" i="5"/>
  <c r="T1881" i="5"/>
  <c r="B1882" i="5"/>
  <c r="T1882" i="5" s="1"/>
  <c r="B1883" i="5"/>
  <c r="T1883" i="5" s="1"/>
  <c r="B1884" i="5"/>
  <c r="T1884" i="5"/>
  <c r="B1885" i="5"/>
  <c r="T1885" i="5" s="1"/>
  <c r="B1886" i="5"/>
  <c r="T1886" i="5"/>
  <c r="B1887" i="5"/>
  <c r="T1887" i="5" s="1"/>
  <c r="B1888" i="5"/>
  <c r="T1888" i="5" s="1"/>
  <c r="B1889" i="5"/>
  <c r="T1889" i="5"/>
  <c r="B1890" i="5"/>
  <c r="T1890" i="5" s="1"/>
  <c r="B1891" i="5"/>
  <c r="T1891" i="5"/>
  <c r="B1892" i="5"/>
  <c r="T1892" i="5" s="1"/>
  <c r="B1893" i="5"/>
  <c r="T1893" i="5"/>
  <c r="B1894" i="5"/>
  <c r="T1894" i="5" s="1"/>
  <c r="B1895" i="5"/>
  <c r="T1895" i="5" s="1"/>
  <c r="B1896" i="5"/>
  <c r="T1896" i="5" s="1"/>
  <c r="B1897" i="5"/>
  <c r="T1897" i="5" s="1"/>
  <c r="B1898" i="5"/>
  <c r="T1898" i="5" s="1"/>
  <c r="B1899" i="5"/>
  <c r="T1899" i="5" s="1"/>
  <c r="B1900" i="5"/>
  <c r="T1900" i="5"/>
  <c r="B1901" i="5"/>
  <c r="T1901" i="5" s="1"/>
  <c r="B1902" i="5"/>
  <c r="T1902" i="5"/>
  <c r="B1903" i="5"/>
  <c r="T1903" i="5" s="1"/>
  <c r="B1904" i="5"/>
  <c r="T1904" i="5" s="1"/>
  <c r="B1905" i="5"/>
  <c r="T1905" i="5" s="1"/>
  <c r="B1906" i="5"/>
  <c r="T1906" i="5"/>
  <c r="B1907" i="5"/>
  <c r="T1907" i="5" s="1"/>
  <c r="B1908" i="5"/>
  <c r="T1908" i="5"/>
  <c r="B1909" i="5"/>
  <c r="T1909" i="5" s="1"/>
  <c r="B1910" i="5"/>
  <c r="T1910" i="5"/>
  <c r="B1911" i="5"/>
  <c r="T1911" i="5" s="1"/>
  <c r="B1912" i="5"/>
  <c r="T1912" i="5"/>
  <c r="B1913" i="5"/>
  <c r="T1913" i="5" s="1"/>
  <c r="B1914" i="5"/>
  <c r="T1914" i="5"/>
  <c r="B1915" i="5"/>
  <c r="T1915" i="5" s="1"/>
  <c r="B1916" i="5"/>
  <c r="T1916" i="5"/>
  <c r="B1917" i="5"/>
  <c r="T1917" i="5" s="1"/>
  <c r="B1918" i="5"/>
  <c r="T1918" i="5"/>
  <c r="B1919" i="5"/>
  <c r="T1919" i="5" s="1"/>
  <c r="B1920" i="5"/>
  <c r="T1920" i="5"/>
  <c r="B1921" i="5"/>
  <c r="T1921" i="5" s="1"/>
  <c r="B1922" i="5"/>
  <c r="T1922" i="5"/>
  <c r="B1923" i="5"/>
  <c r="T1923" i="5" s="1"/>
  <c r="B1924" i="5"/>
  <c r="T1924" i="5"/>
  <c r="B1925" i="5"/>
  <c r="T1925" i="5" s="1"/>
  <c r="B1926" i="5"/>
  <c r="T1926" i="5"/>
  <c r="B1927" i="5"/>
  <c r="T1927" i="5" s="1"/>
  <c r="B1928" i="5"/>
  <c r="T1928" i="5" s="1"/>
  <c r="B1929" i="5"/>
  <c r="T1929" i="5" s="1"/>
  <c r="B1930" i="5"/>
  <c r="T1930" i="5"/>
  <c r="B1931" i="5"/>
  <c r="T1931" i="5" s="1"/>
  <c r="B1932" i="5"/>
  <c r="T1932" i="5"/>
  <c r="B1933" i="5"/>
  <c r="T1933" i="5" s="1"/>
  <c r="B1934" i="5"/>
  <c r="T1934" i="5"/>
  <c r="B1935" i="5"/>
  <c r="T1935" i="5" s="1"/>
  <c r="B1936" i="5"/>
  <c r="T1936" i="5" s="1"/>
  <c r="B1937" i="5"/>
  <c r="T1937" i="5" s="1"/>
  <c r="B1938" i="5"/>
  <c r="T1938" i="5"/>
  <c r="B1939" i="5"/>
  <c r="T1939" i="5" s="1"/>
  <c r="B1940" i="5"/>
  <c r="T1940" i="5"/>
  <c r="B1941" i="5"/>
  <c r="T1941" i="5" s="1"/>
  <c r="B1942" i="5"/>
  <c r="T1942" i="5"/>
  <c r="B1943" i="5"/>
  <c r="T1943" i="5" s="1"/>
  <c r="B1944" i="5"/>
  <c r="T1944" i="5"/>
  <c r="B1945" i="5"/>
  <c r="T1945" i="5" s="1"/>
  <c r="B1946" i="5"/>
  <c r="T1946" i="5"/>
  <c r="B1947" i="5"/>
  <c r="T1947" i="5" s="1"/>
  <c r="B1948" i="5"/>
  <c r="T1948" i="5"/>
  <c r="B1949" i="5"/>
  <c r="T1949" i="5" s="1"/>
  <c r="B1950" i="5"/>
  <c r="T1950" i="5"/>
  <c r="B1951" i="5"/>
  <c r="T1951" i="5" s="1"/>
  <c r="B1952" i="5"/>
  <c r="T1952" i="5"/>
  <c r="B1953" i="5"/>
  <c r="T1953" i="5" s="1"/>
  <c r="B1954" i="5"/>
  <c r="T1954" i="5"/>
  <c r="B1955" i="5"/>
  <c r="T1955" i="5" s="1"/>
  <c r="B1956" i="5"/>
  <c r="T1956" i="5"/>
  <c r="B1957" i="5"/>
  <c r="T1957" i="5" s="1"/>
  <c r="B1958" i="5"/>
  <c r="T1958" i="5"/>
  <c r="B1959" i="5"/>
  <c r="T1959" i="5" s="1"/>
  <c r="B1960" i="5"/>
  <c r="T1960" i="5" s="1"/>
  <c r="B1961" i="5"/>
  <c r="T1961" i="5" s="1"/>
  <c r="B1962" i="5"/>
  <c r="T1962" i="5"/>
  <c r="B1963" i="5"/>
  <c r="T1963" i="5" s="1"/>
  <c r="B1964" i="5"/>
  <c r="T1964" i="5"/>
  <c r="B1965" i="5"/>
  <c r="T1965" i="5" s="1"/>
  <c r="B1966" i="5"/>
  <c r="T1966" i="5"/>
  <c r="B1967" i="5"/>
  <c r="T1967" i="5" s="1"/>
  <c r="B1968" i="5"/>
  <c r="T1968" i="5" s="1"/>
  <c r="B1969" i="5"/>
  <c r="T1969" i="5" s="1"/>
  <c r="B1970" i="5"/>
  <c r="T1970" i="5"/>
  <c r="B1971" i="5"/>
  <c r="T1971" i="5" s="1"/>
  <c r="B1972" i="5"/>
  <c r="T1972" i="5"/>
  <c r="B1973" i="5"/>
  <c r="T1973" i="5" s="1"/>
  <c r="B1974" i="5"/>
  <c r="T1974" i="5"/>
  <c r="B1975" i="5"/>
  <c r="T1975" i="5" s="1"/>
  <c r="B1976" i="5"/>
  <c r="T1976" i="5"/>
  <c r="B1977" i="5"/>
  <c r="T1977" i="5" s="1"/>
  <c r="B1978" i="5"/>
  <c r="T1978" i="5"/>
  <c r="B1979" i="5"/>
  <c r="T1979" i="5" s="1"/>
  <c r="B1980" i="5"/>
  <c r="T1980" i="5"/>
  <c r="B1981" i="5"/>
  <c r="T1981" i="5" s="1"/>
  <c r="B1982" i="5"/>
  <c r="T1982" i="5"/>
  <c r="B1983" i="5"/>
  <c r="T1983" i="5" s="1"/>
  <c r="B1984" i="5"/>
  <c r="T1984" i="5"/>
  <c r="B1985" i="5"/>
  <c r="T1985" i="5" s="1"/>
  <c r="B1986" i="5"/>
  <c r="T1986" i="5"/>
  <c r="B1987" i="5"/>
  <c r="T1987" i="5" s="1"/>
  <c r="B1988" i="5"/>
  <c r="T1988" i="5"/>
  <c r="B1989" i="5"/>
  <c r="T1989" i="5" s="1"/>
  <c r="B1990" i="5"/>
  <c r="T1990" i="5"/>
  <c r="B1991" i="5"/>
  <c r="T1991" i="5" s="1"/>
  <c r="B1992" i="5"/>
  <c r="T1992" i="5" s="1"/>
  <c r="B1993" i="5"/>
  <c r="T1993" i="5" s="1"/>
  <c r="B1994" i="5"/>
  <c r="T1994" i="5"/>
  <c r="B1995" i="5"/>
  <c r="T1995" i="5" s="1"/>
  <c r="B1996" i="5"/>
  <c r="T1996" i="5"/>
  <c r="B1997" i="5"/>
  <c r="T1997" i="5" s="1"/>
  <c r="B1998" i="5"/>
  <c r="T1998" i="5"/>
  <c r="B1999" i="5"/>
  <c r="T1999" i="5" s="1"/>
  <c r="B2000" i="5"/>
  <c r="T2000" i="5" s="1"/>
  <c r="B2001" i="5"/>
  <c r="T2001" i="5" s="1"/>
  <c r="B2002" i="5"/>
  <c r="T2002" i="5"/>
  <c r="B2003" i="5"/>
  <c r="T2003" i="5" s="1"/>
  <c r="B2004" i="5"/>
  <c r="T2004" i="5"/>
  <c r="B2005" i="5"/>
  <c r="T2005" i="5" s="1"/>
  <c r="B2006" i="5"/>
  <c r="T2006" i="5"/>
  <c r="B2007" i="5"/>
  <c r="T2007" i="5" s="1"/>
  <c r="B2008" i="5"/>
  <c r="T2008" i="5"/>
  <c r="B2009" i="5"/>
  <c r="T2009" i="5" s="1"/>
  <c r="B2010" i="5"/>
  <c r="T2010" i="5"/>
  <c r="B2011" i="5"/>
  <c r="T2011" i="5" s="1"/>
  <c r="B2012" i="5"/>
  <c r="T2012" i="5" s="1"/>
  <c r="B2013" i="5"/>
  <c r="T2013" i="5" s="1"/>
  <c r="B2014" i="5"/>
  <c r="T2014" i="5"/>
  <c r="B2015" i="5"/>
  <c r="T2015" i="5" s="1"/>
  <c r="B2016" i="5"/>
  <c r="T2016" i="5"/>
  <c r="B2017" i="5"/>
  <c r="T2017" i="5" s="1"/>
  <c r="B2018" i="5"/>
  <c r="T2018" i="5"/>
  <c r="B2019" i="5"/>
  <c r="T2019" i="5" s="1"/>
  <c r="B2020" i="5"/>
  <c r="T2020" i="5" s="1"/>
  <c r="B2021" i="5"/>
  <c r="T2021" i="5" s="1"/>
  <c r="B2022" i="5"/>
  <c r="T2022" i="5"/>
  <c r="B2023" i="5"/>
  <c r="T2023" i="5" s="1"/>
  <c r="B2024" i="5"/>
  <c r="T2024" i="5" s="1"/>
  <c r="B2025" i="5"/>
  <c r="T2025" i="5" s="1"/>
  <c r="B2026" i="5"/>
  <c r="T2026" i="5"/>
  <c r="B2027" i="5"/>
  <c r="T2027" i="5" s="1"/>
  <c r="B2028" i="5"/>
  <c r="T2028" i="5"/>
  <c r="B2029" i="5"/>
  <c r="T2029" i="5" s="1"/>
  <c r="B2030" i="5"/>
  <c r="T2030" i="5"/>
  <c r="B2031" i="5"/>
  <c r="T2031" i="5" s="1"/>
  <c r="B2032" i="5"/>
  <c r="T2032" i="5" s="1"/>
  <c r="B2033" i="5"/>
  <c r="T2033" i="5" s="1"/>
  <c r="B2034" i="5"/>
  <c r="T2034" i="5"/>
  <c r="B2035" i="5"/>
  <c r="T2035" i="5" s="1"/>
  <c r="B2036" i="5"/>
  <c r="T2036" i="5"/>
  <c r="B2037" i="5"/>
  <c r="T2037" i="5" s="1"/>
  <c r="B2038" i="5"/>
  <c r="T2038" i="5"/>
  <c r="B2039" i="5"/>
  <c r="T2039" i="5" s="1"/>
  <c r="B2040" i="5"/>
  <c r="T2040" i="5"/>
  <c r="B2041" i="5"/>
  <c r="T2041" i="5" s="1"/>
  <c r="B2042" i="5"/>
  <c r="T2042" i="5"/>
  <c r="B2043" i="5"/>
  <c r="T2043" i="5" s="1"/>
  <c r="B2044" i="5"/>
  <c r="T2044" i="5" s="1"/>
  <c r="B2045" i="5"/>
  <c r="T2045" i="5" s="1"/>
  <c r="B2046" i="5"/>
  <c r="T2046" i="5"/>
  <c r="B2047" i="5"/>
  <c r="T2047" i="5" s="1"/>
  <c r="B2048" i="5"/>
  <c r="T2048" i="5"/>
  <c r="B2049" i="5"/>
  <c r="T2049" i="5" s="1"/>
  <c r="B2050" i="5"/>
  <c r="T2050" i="5"/>
  <c r="B2051" i="5"/>
  <c r="T2051" i="5" s="1"/>
  <c r="B2052" i="5"/>
  <c r="T2052" i="5" s="1"/>
  <c r="B2053" i="5"/>
  <c r="T2053" i="5" s="1"/>
  <c r="B2054" i="5"/>
  <c r="T2054" i="5"/>
  <c r="B2055" i="5"/>
  <c r="T2055" i="5" s="1"/>
  <c r="B2056" i="5"/>
  <c r="T2056" i="5" s="1"/>
  <c r="B2057" i="5"/>
  <c r="T2057" i="5" s="1"/>
  <c r="B2058" i="5"/>
  <c r="T2058" i="5"/>
  <c r="B2059" i="5"/>
  <c r="T2059" i="5" s="1"/>
  <c r="B2060" i="5"/>
  <c r="T2060" i="5"/>
  <c r="B2061" i="5"/>
  <c r="T2061" i="5" s="1"/>
  <c r="B2062" i="5"/>
  <c r="T2062" i="5"/>
  <c r="B2063" i="5"/>
  <c r="T2063" i="5" s="1"/>
  <c r="B2064" i="5"/>
  <c r="T2064" i="5" s="1"/>
  <c r="B2065" i="5"/>
  <c r="T2065" i="5" s="1"/>
  <c r="B2066" i="5"/>
  <c r="T2066" i="5"/>
  <c r="B2067" i="5"/>
  <c r="T2067" i="5" s="1"/>
  <c r="B2068" i="5"/>
  <c r="T2068" i="5"/>
  <c r="B2069" i="5"/>
  <c r="T2069" i="5" s="1"/>
  <c r="B2070" i="5"/>
  <c r="T2070" i="5"/>
  <c r="B2071" i="5"/>
  <c r="T2071" i="5" s="1"/>
  <c r="B2072" i="5"/>
  <c r="T2072" i="5"/>
  <c r="B2073" i="5"/>
  <c r="T2073" i="5" s="1"/>
  <c r="B2074" i="5"/>
  <c r="T2074" i="5"/>
  <c r="B2075" i="5"/>
  <c r="T2075" i="5" s="1"/>
  <c r="B2076" i="5"/>
  <c r="T2076" i="5" s="1"/>
  <c r="B2077" i="5"/>
  <c r="T2077" i="5" s="1"/>
  <c r="B2078" i="5"/>
  <c r="T2078" i="5"/>
  <c r="B2079" i="5"/>
  <c r="T2079" i="5" s="1"/>
  <c r="B2080" i="5"/>
  <c r="T2080" i="5"/>
  <c r="B2081" i="5"/>
  <c r="T2081" i="5" s="1"/>
  <c r="B2082" i="5"/>
  <c r="T2082" i="5"/>
  <c r="B2083" i="5"/>
  <c r="T2083" i="5" s="1"/>
  <c r="B2084" i="5"/>
  <c r="T2084" i="5" s="1"/>
  <c r="B2085" i="5"/>
  <c r="T2085" i="5" s="1"/>
  <c r="B2086" i="5"/>
  <c r="T2086" i="5"/>
  <c r="B2087" i="5"/>
  <c r="T2087" i="5" s="1"/>
  <c r="B2088" i="5"/>
  <c r="T2088" i="5" s="1"/>
  <c r="B2089" i="5"/>
  <c r="T2089" i="5" s="1"/>
  <c r="B2090" i="5"/>
  <c r="T2090" i="5"/>
  <c r="B2091" i="5"/>
  <c r="T2091" i="5" s="1"/>
  <c r="B2092" i="5"/>
  <c r="T2092" i="5"/>
  <c r="B2093" i="5"/>
  <c r="T2093" i="5" s="1"/>
  <c r="B2094" i="5"/>
  <c r="T2094" i="5"/>
  <c r="B2095" i="5"/>
  <c r="T2095" i="5" s="1"/>
  <c r="B2096" i="5"/>
  <c r="T2096" i="5" s="1"/>
  <c r="B2097" i="5"/>
  <c r="T2097" i="5" s="1"/>
  <c r="B2098" i="5"/>
  <c r="T2098" i="5"/>
  <c r="B2099" i="5"/>
  <c r="T2099" i="5" s="1"/>
  <c r="B2100" i="5"/>
  <c r="T2100" i="5"/>
  <c r="B2101" i="5"/>
  <c r="T2101" i="5" s="1"/>
  <c r="B2102" i="5"/>
  <c r="T2102" i="5"/>
  <c r="B2103" i="5"/>
  <c r="T2103" i="5" s="1"/>
  <c r="B2104" i="5"/>
  <c r="T2104" i="5"/>
  <c r="B2105" i="5"/>
  <c r="T2105" i="5" s="1"/>
  <c r="B2106" i="5"/>
  <c r="T2106" i="5"/>
  <c r="B2107" i="5"/>
  <c r="T2107" i="5" s="1"/>
  <c r="B2108" i="5"/>
  <c r="T2108" i="5" s="1"/>
  <c r="B2109" i="5"/>
  <c r="T2109" i="5" s="1"/>
  <c r="B2110" i="5"/>
  <c r="T2110" i="5"/>
  <c r="B2111" i="5"/>
  <c r="T2111" i="5" s="1"/>
  <c r="B2112" i="5"/>
  <c r="T2112" i="5"/>
  <c r="B2113" i="5"/>
  <c r="T2113" i="5" s="1"/>
  <c r="B2114" i="5"/>
  <c r="T2114" i="5"/>
  <c r="B2115" i="5"/>
  <c r="T2115" i="5" s="1"/>
  <c r="B2116" i="5"/>
  <c r="T2116" i="5" s="1"/>
  <c r="B2117" i="5"/>
  <c r="T2117" i="5" s="1"/>
  <c r="B2118" i="5"/>
  <c r="T2118" i="5"/>
  <c r="B2119" i="5"/>
  <c r="T2119" i="5" s="1"/>
  <c r="B2120" i="5"/>
  <c r="T2120" i="5" s="1"/>
  <c r="B2121" i="5"/>
  <c r="T2121" i="5" s="1"/>
  <c r="B2122" i="5"/>
  <c r="T2122" i="5"/>
  <c r="B2123" i="5"/>
  <c r="T2123" i="5" s="1"/>
  <c r="B2124" i="5"/>
  <c r="T2124" i="5"/>
  <c r="B2125" i="5"/>
  <c r="T2125" i="5" s="1"/>
  <c r="B2126" i="5"/>
  <c r="T2126" i="5"/>
  <c r="B2127" i="5"/>
  <c r="T2127" i="5" s="1"/>
  <c r="B2128" i="5"/>
  <c r="T2128" i="5" s="1"/>
  <c r="B2129" i="5"/>
  <c r="T2129" i="5" s="1"/>
  <c r="B2130" i="5"/>
  <c r="T2130" i="5"/>
  <c r="B2131" i="5"/>
  <c r="T2131" i="5" s="1"/>
  <c r="B2132" i="5"/>
  <c r="T2132" i="5"/>
  <c r="B2133" i="5"/>
  <c r="T2133" i="5" s="1"/>
  <c r="B2134" i="5"/>
  <c r="T2134" i="5"/>
  <c r="B2135" i="5"/>
  <c r="T2135" i="5" s="1"/>
  <c r="B2136" i="5"/>
  <c r="T2136" i="5"/>
  <c r="B2137" i="5"/>
  <c r="T2137" i="5" s="1"/>
  <c r="B2138" i="5"/>
  <c r="T2138" i="5"/>
  <c r="B2139" i="5"/>
  <c r="T2139" i="5" s="1"/>
  <c r="B2140" i="5"/>
  <c r="T2140" i="5" s="1"/>
  <c r="B2141" i="5"/>
  <c r="T2141" i="5" s="1"/>
  <c r="B2142" i="5"/>
  <c r="T2142" i="5"/>
  <c r="B2143" i="5"/>
  <c r="T2143" i="5" s="1"/>
  <c r="B2144" i="5"/>
  <c r="T2144" i="5"/>
  <c r="B2145" i="5"/>
  <c r="T2145" i="5" s="1"/>
  <c r="B2146" i="5"/>
  <c r="T2146" i="5"/>
  <c r="B2147" i="5"/>
  <c r="T2147" i="5" s="1"/>
  <c r="B2148" i="5"/>
  <c r="T2148" i="5"/>
  <c r="B2149" i="5"/>
  <c r="T2149" i="5" s="1"/>
  <c r="B2150" i="5"/>
  <c r="T2150" i="5"/>
  <c r="B2151" i="5"/>
  <c r="T2151" i="5" s="1"/>
  <c r="B2152" i="5"/>
  <c r="T2152" i="5"/>
  <c r="B2153" i="5"/>
  <c r="T2153" i="5" s="1"/>
  <c r="B2154" i="5"/>
  <c r="T2154" i="5"/>
  <c r="B2155" i="5"/>
  <c r="T2155" i="5"/>
  <c r="B2156" i="5"/>
  <c r="T2156" i="5"/>
  <c r="B2157" i="5"/>
  <c r="T2157" i="5" s="1"/>
  <c r="B2158" i="5"/>
  <c r="T2158" i="5"/>
  <c r="B2159" i="5"/>
  <c r="T2159" i="5" s="1"/>
  <c r="B2160" i="5"/>
  <c r="T2160" i="5" s="1"/>
  <c r="B2161" i="5"/>
  <c r="T2161" i="5" s="1"/>
  <c r="B2162" i="5"/>
  <c r="T2162" i="5"/>
  <c r="B2163" i="5"/>
  <c r="T2163" i="5" s="1"/>
  <c r="B2164" i="5"/>
  <c r="T2164" i="5"/>
  <c r="B2165" i="5"/>
  <c r="T2165" i="5" s="1"/>
  <c r="B2166" i="5"/>
  <c r="T2166" i="5"/>
  <c r="B2167" i="5"/>
  <c r="T2167" i="5" s="1"/>
  <c r="B2168" i="5"/>
  <c r="T2168" i="5"/>
  <c r="B2169" i="5"/>
  <c r="T2169" i="5" s="1"/>
  <c r="B2170" i="5"/>
  <c r="T2170" i="5"/>
  <c r="B2171" i="5"/>
  <c r="T2171" i="5" s="1"/>
  <c r="B2172" i="5"/>
  <c r="T2172" i="5"/>
  <c r="B2173" i="5"/>
  <c r="T2173" i="5" s="1"/>
  <c r="B2174" i="5"/>
  <c r="T2174" i="5"/>
  <c r="B2175" i="5"/>
  <c r="T2175" i="5" s="1"/>
  <c r="B2176" i="5"/>
  <c r="T2176" i="5"/>
  <c r="B2177" i="5"/>
  <c r="T2177" i="5" s="1"/>
  <c r="B2178" i="5"/>
  <c r="T2178" i="5"/>
  <c r="B2179" i="5"/>
  <c r="T2179" i="5"/>
  <c r="B2180" i="5"/>
  <c r="T2180" i="5" s="1"/>
  <c r="B2181" i="5"/>
  <c r="T2181" i="5" s="1"/>
  <c r="B2182" i="5"/>
  <c r="T2182" i="5"/>
  <c r="B2183" i="5"/>
  <c r="T2183" i="5" s="1"/>
  <c r="B2184" i="5"/>
  <c r="T2184" i="5"/>
  <c r="B2185" i="5"/>
  <c r="T2185" i="5" s="1"/>
  <c r="B2186" i="5"/>
  <c r="T2186" i="5"/>
  <c r="B2187" i="5"/>
  <c r="T2187" i="5" s="1"/>
  <c r="B2188" i="5"/>
  <c r="T2188" i="5" s="1"/>
  <c r="B2189" i="5"/>
  <c r="T2189" i="5" s="1"/>
  <c r="B2190" i="5"/>
  <c r="T2190" i="5"/>
  <c r="B2191" i="5"/>
  <c r="T2191" i="5" s="1"/>
  <c r="B2192" i="5"/>
  <c r="T2192" i="5"/>
  <c r="B2193" i="5"/>
  <c r="T2193" i="5" s="1"/>
  <c r="B2194" i="5"/>
  <c r="T2194" i="5"/>
  <c r="B2195" i="5"/>
  <c r="T2195" i="5" s="1"/>
  <c r="B2196" i="5"/>
  <c r="T2196" i="5" s="1"/>
  <c r="B2197" i="5"/>
  <c r="T2197" i="5" s="1"/>
  <c r="B2198" i="5"/>
  <c r="T2198" i="5"/>
  <c r="B2199" i="5"/>
  <c r="T2199" i="5" s="1"/>
  <c r="B2200" i="5"/>
  <c r="T2200" i="5" s="1"/>
  <c r="B2201" i="5"/>
  <c r="T2201" i="5" s="1"/>
  <c r="B2202" i="5"/>
  <c r="T2202" i="5"/>
  <c r="B2203" i="5"/>
  <c r="T2203" i="5"/>
  <c r="B2204" i="5"/>
  <c r="T2204" i="5"/>
  <c r="B2205" i="5"/>
  <c r="T2205" i="5" s="1"/>
  <c r="B2206" i="5"/>
  <c r="T2206" i="5"/>
  <c r="B2207" i="5"/>
  <c r="T2207" i="5" s="1"/>
  <c r="B2208" i="5"/>
  <c r="T2208" i="5" s="1"/>
  <c r="B2209" i="5"/>
  <c r="T2209" i="5" s="1"/>
  <c r="B2210" i="5"/>
  <c r="T2210" i="5"/>
  <c r="B2211" i="5"/>
  <c r="T2211" i="5"/>
  <c r="B2212" i="5"/>
  <c r="T2212" i="5" s="1"/>
  <c r="B2213" i="5"/>
  <c r="T2213" i="5" s="1"/>
  <c r="B2214" i="5"/>
  <c r="T2214" i="5"/>
  <c r="B2215" i="5"/>
  <c r="T2215" i="5" s="1"/>
  <c r="B2216" i="5"/>
  <c r="T2216" i="5" s="1"/>
  <c r="B2217" i="5"/>
  <c r="T2217" i="5" s="1"/>
  <c r="B2218" i="5"/>
  <c r="T2218" i="5"/>
  <c r="B2219" i="5"/>
  <c r="T2219" i="5" s="1"/>
  <c r="B2220" i="5"/>
  <c r="T2220" i="5" s="1"/>
  <c r="B2221" i="5"/>
  <c r="T2221" i="5" s="1"/>
  <c r="B2222" i="5"/>
  <c r="T2222" i="5"/>
  <c r="B2223" i="5"/>
  <c r="T2223" i="5" s="1"/>
  <c r="B2224" i="5"/>
  <c r="T2224" i="5"/>
  <c r="B2225" i="5"/>
  <c r="T2225" i="5" s="1"/>
  <c r="B2226" i="5"/>
  <c r="T2226" i="5"/>
  <c r="B2227" i="5"/>
  <c r="T2227" i="5"/>
  <c r="B2228" i="5"/>
  <c r="T2228" i="5"/>
  <c r="B2229" i="5"/>
  <c r="T2229" i="5" s="1"/>
  <c r="B2230" i="5"/>
  <c r="T2230" i="5"/>
  <c r="B2231" i="5"/>
  <c r="T2231" i="5" s="1"/>
  <c r="B2232" i="5"/>
  <c r="T2232" i="5" s="1"/>
  <c r="B2233" i="5"/>
  <c r="T2233" i="5" s="1"/>
  <c r="B2234" i="5"/>
  <c r="T2234" i="5"/>
  <c r="B2235" i="5"/>
  <c r="T2235" i="5"/>
  <c r="B2236" i="5"/>
  <c r="T2236" i="5" s="1"/>
  <c r="B2237" i="5"/>
  <c r="T2237" i="5" s="1"/>
  <c r="B2238" i="5"/>
  <c r="T2238" i="5"/>
  <c r="B2239" i="5"/>
  <c r="T2239" i="5" s="1"/>
  <c r="B2240" i="5"/>
  <c r="T2240" i="5" s="1"/>
  <c r="B2241" i="5"/>
  <c r="T2241" i="5" s="1"/>
  <c r="B2242" i="5"/>
  <c r="T2242" i="5"/>
  <c r="B2243" i="5"/>
  <c r="T2243" i="5"/>
  <c r="B2244" i="5"/>
  <c r="T2244" i="5" s="1"/>
  <c r="B2245" i="5"/>
  <c r="T2245" i="5" s="1"/>
  <c r="B2246" i="5"/>
  <c r="T2246" i="5"/>
  <c r="B2247" i="5"/>
  <c r="T2247" i="5" s="1"/>
  <c r="B2248" i="5"/>
  <c r="T2248" i="5"/>
  <c r="B2249" i="5"/>
  <c r="T2249" i="5" s="1"/>
  <c r="B2250" i="5"/>
  <c r="T2250" i="5"/>
  <c r="B2251" i="5"/>
  <c r="T2251" i="5"/>
  <c r="B2252" i="5"/>
  <c r="T2252" i="5"/>
  <c r="B2253" i="5"/>
  <c r="T2253" i="5" s="1"/>
  <c r="B2254" i="5"/>
  <c r="T2254" i="5"/>
  <c r="B2255" i="5"/>
  <c r="T2255" i="5" s="1"/>
  <c r="B2256" i="5"/>
  <c r="T2256" i="5" s="1"/>
  <c r="B2257" i="5"/>
  <c r="T2257" i="5" s="1"/>
  <c r="B2258" i="5"/>
  <c r="T2258" i="5"/>
  <c r="B2259" i="5"/>
  <c r="T2259" i="5" s="1"/>
  <c r="B2260" i="5"/>
  <c r="T2260" i="5"/>
  <c r="B2261" i="5"/>
  <c r="T2261" i="5" s="1"/>
  <c r="B2262" i="5"/>
  <c r="T2262" i="5"/>
  <c r="B2263" i="5"/>
  <c r="T2263" i="5" s="1"/>
  <c r="B2264" i="5"/>
  <c r="T2264" i="5" s="1"/>
  <c r="B2265" i="5"/>
  <c r="T2265" i="5" s="1"/>
  <c r="B2266" i="5"/>
  <c r="T2266" i="5"/>
  <c r="B2267" i="5"/>
  <c r="T2267" i="5" s="1"/>
  <c r="B2268" i="5"/>
  <c r="T2268" i="5" s="1"/>
  <c r="B2269" i="5"/>
  <c r="T2269" i="5" s="1"/>
  <c r="B2270" i="5"/>
  <c r="T2270" i="5"/>
  <c r="B2271" i="5"/>
  <c r="T2271" i="5" s="1"/>
  <c r="B2272" i="5"/>
  <c r="T2272" i="5"/>
  <c r="B2273" i="5"/>
  <c r="T2273" i="5" s="1"/>
  <c r="B2274" i="5"/>
  <c r="T2274" i="5"/>
  <c r="B2275" i="5"/>
  <c r="T2275" i="5" s="1"/>
  <c r="B2276" i="5"/>
  <c r="T2276" i="5"/>
  <c r="B2277" i="5"/>
  <c r="T2277" i="5" s="1"/>
  <c r="B2278" i="5"/>
  <c r="T2278" i="5"/>
  <c r="B2279" i="5"/>
  <c r="T2279" i="5" s="1"/>
  <c r="B2280" i="5"/>
  <c r="T2280" i="5"/>
  <c r="B2281" i="5"/>
  <c r="T2281" i="5" s="1"/>
  <c r="B2282" i="5"/>
  <c r="T2282" i="5"/>
  <c r="B2283" i="5"/>
  <c r="T2283" i="5"/>
  <c r="B2284" i="5"/>
  <c r="T2284" i="5"/>
  <c r="B2285" i="5"/>
  <c r="T2285" i="5" s="1"/>
  <c r="B2286" i="5"/>
  <c r="T2286" i="5"/>
  <c r="B2287" i="5"/>
  <c r="T2287" i="5" s="1"/>
  <c r="B2288" i="5"/>
  <c r="T2288" i="5" s="1"/>
  <c r="B2289" i="5"/>
  <c r="T2289" i="5" s="1"/>
  <c r="B2290" i="5"/>
  <c r="T2290" i="5"/>
  <c r="B2291" i="5"/>
  <c r="T2291" i="5" s="1"/>
  <c r="B2292" i="5"/>
  <c r="T2292" i="5"/>
  <c r="B2293" i="5"/>
  <c r="T2293" i="5" s="1"/>
  <c r="B2294" i="5"/>
  <c r="T2294" i="5"/>
  <c r="B2295" i="5"/>
  <c r="T2295" i="5" s="1"/>
  <c r="B2296" i="5"/>
  <c r="T2296" i="5"/>
  <c r="B2297" i="5"/>
  <c r="T2297" i="5" s="1"/>
  <c r="B2298" i="5"/>
  <c r="T2298" i="5"/>
  <c r="B2299" i="5"/>
  <c r="T2299" i="5" s="1"/>
  <c r="B2300" i="5"/>
  <c r="T2300" i="5"/>
  <c r="B2301" i="5"/>
  <c r="T2301" i="5" s="1"/>
  <c r="B2302" i="5"/>
  <c r="T2302" i="5"/>
  <c r="B2303" i="5"/>
  <c r="T2303" i="5" s="1"/>
  <c r="B2304" i="5"/>
  <c r="T2304" i="5"/>
  <c r="B2305" i="5"/>
  <c r="T2305" i="5" s="1"/>
  <c r="B2306" i="5"/>
  <c r="T2306" i="5"/>
  <c r="B2307" i="5"/>
  <c r="T2307" i="5"/>
  <c r="B2308" i="5"/>
  <c r="T2308" i="5" s="1"/>
  <c r="B2309" i="5"/>
  <c r="T2309" i="5" s="1"/>
  <c r="B2310" i="5"/>
  <c r="T2310" i="5"/>
  <c r="B2311" i="5"/>
  <c r="T2311" i="5" s="1"/>
  <c r="B2312" i="5"/>
  <c r="T2312" i="5"/>
  <c r="B2313" i="5"/>
  <c r="T2313" i="5" s="1"/>
  <c r="B2314" i="5"/>
  <c r="T2314" i="5"/>
  <c r="B2315" i="5"/>
  <c r="T2315" i="5" s="1"/>
  <c r="B2316" i="5"/>
  <c r="T2316" i="5" s="1"/>
  <c r="B2317" i="5"/>
  <c r="T2317" i="5" s="1"/>
  <c r="B2318" i="5"/>
  <c r="T2318" i="5"/>
  <c r="B2319" i="5"/>
  <c r="T2319" i="5" s="1"/>
  <c r="B2320" i="5"/>
  <c r="T2320" i="5"/>
  <c r="B2321" i="5"/>
  <c r="T2321" i="5" s="1"/>
  <c r="B2322" i="5"/>
  <c r="T2322" i="5"/>
  <c r="B2323" i="5"/>
  <c r="T2323" i="5" s="1"/>
  <c r="B2324" i="5"/>
  <c r="T2324" i="5" s="1"/>
  <c r="B2325" i="5"/>
  <c r="T2325" i="5" s="1"/>
  <c r="B2326" i="5"/>
  <c r="T2326" i="5"/>
  <c r="B2327" i="5"/>
  <c r="T2327" i="5" s="1"/>
  <c r="B2328" i="5"/>
  <c r="T2328" i="5" s="1"/>
  <c r="B2329" i="5"/>
  <c r="T2329" i="5" s="1"/>
  <c r="B2330" i="5"/>
  <c r="T2330" i="5"/>
  <c r="B2331" i="5"/>
  <c r="T2331" i="5"/>
  <c r="B2332" i="5"/>
  <c r="T2332" i="5"/>
  <c r="B2333" i="5"/>
  <c r="T2333" i="5" s="1"/>
  <c r="B2334" i="5"/>
  <c r="T2334" i="5"/>
  <c r="B2335" i="5"/>
  <c r="T2335" i="5" s="1"/>
  <c r="B2336" i="5"/>
  <c r="T2336" i="5" s="1"/>
  <c r="B2337" i="5"/>
  <c r="T2337" i="5" s="1"/>
  <c r="B2338" i="5"/>
  <c r="T2338" i="5"/>
  <c r="B2339" i="5"/>
  <c r="T2339" i="5"/>
  <c r="B2340" i="5"/>
  <c r="T2340" i="5" s="1"/>
  <c r="B2341" i="5"/>
  <c r="T2341" i="5" s="1"/>
  <c r="B2342" i="5"/>
  <c r="T2342" i="5"/>
  <c r="B2343" i="5"/>
  <c r="T2343" i="5" s="1"/>
  <c r="B2344" i="5"/>
  <c r="T2344" i="5" s="1"/>
  <c r="B2345" i="5"/>
  <c r="T2345" i="5" s="1"/>
  <c r="B2346" i="5"/>
  <c r="T2346" i="5"/>
  <c r="B2347" i="5"/>
  <c r="T2347" i="5" s="1"/>
  <c r="B2348" i="5"/>
  <c r="T2348" i="5" s="1"/>
  <c r="B2349" i="5"/>
  <c r="T2349" i="5" s="1"/>
  <c r="B2350" i="5"/>
  <c r="T2350" i="5"/>
  <c r="B2351" i="5"/>
  <c r="T2351" i="5" s="1"/>
  <c r="B2352" i="5"/>
  <c r="T2352" i="5"/>
  <c r="B2353" i="5"/>
  <c r="T2353" i="5" s="1"/>
  <c r="B2354" i="5"/>
  <c r="T2354" i="5"/>
  <c r="B2355" i="5"/>
  <c r="T2355" i="5"/>
  <c r="B2356" i="5"/>
  <c r="T2356" i="5"/>
  <c r="B2357" i="5"/>
  <c r="T2357" i="5" s="1"/>
  <c r="B2358" i="5"/>
  <c r="T2358" i="5"/>
  <c r="B2359" i="5"/>
  <c r="T2359" i="5" s="1"/>
  <c r="B2360" i="5"/>
  <c r="T2360" i="5" s="1"/>
  <c r="B2361" i="5"/>
  <c r="T2361" i="5" s="1"/>
  <c r="B2362" i="5"/>
  <c r="T2362" i="5"/>
  <c r="B2363" i="5"/>
  <c r="T2363" i="5"/>
  <c r="B2364" i="5"/>
  <c r="T2364" i="5" s="1"/>
  <c r="B2365" i="5"/>
  <c r="T2365" i="5" s="1"/>
  <c r="B2366" i="5"/>
  <c r="T2366" i="5"/>
  <c r="B2367" i="5"/>
  <c r="T2367" i="5" s="1"/>
  <c r="B2368" i="5"/>
  <c r="T2368" i="5" s="1"/>
  <c r="B2369" i="5"/>
  <c r="T2369" i="5" s="1"/>
  <c r="B2370" i="5"/>
  <c r="T2370" i="5"/>
  <c r="B2371" i="5"/>
  <c r="T2371" i="5"/>
  <c r="B2372" i="5"/>
  <c r="T2372" i="5" s="1"/>
  <c r="B2373" i="5"/>
  <c r="T2373" i="5" s="1"/>
  <c r="B2374" i="5"/>
  <c r="T2374" i="5"/>
  <c r="B2375" i="5"/>
  <c r="T2375" i="5" s="1"/>
  <c r="B2376" i="5"/>
  <c r="T2376" i="5"/>
  <c r="B2377" i="5"/>
  <c r="T2377" i="5" s="1"/>
  <c r="B2378" i="5"/>
  <c r="T2378" i="5"/>
  <c r="B2379" i="5"/>
  <c r="T2379" i="5"/>
  <c r="B2380" i="5"/>
  <c r="T2380" i="5"/>
  <c r="B2381" i="5"/>
  <c r="T2381" i="5" s="1"/>
  <c r="B2382" i="5"/>
  <c r="T2382" i="5"/>
  <c r="B2383" i="5"/>
  <c r="T2383" i="5" s="1"/>
  <c r="B2384" i="5"/>
  <c r="T2384" i="5" s="1"/>
  <c r="B2385" i="5"/>
  <c r="T2385" i="5" s="1"/>
  <c r="B2386" i="5"/>
  <c r="T2386" i="5"/>
  <c r="B2387" i="5"/>
  <c r="T2387" i="5" s="1"/>
  <c r="B2388" i="5"/>
  <c r="T2388" i="5"/>
  <c r="B2389" i="5"/>
  <c r="T2389" i="5" s="1"/>
  <c r="B2390" i="5"/>
  <c r="T2390" i="5"/>
  <c r="B2391" i="5"/>
  <c r="T2391" i="5" s="1"/>
  <c r="B2392" i="5"/>
  <c r="T2392" i="5" s="1"/>
  <c r="B2393" i="5"/>
  <c r="T2393" i="5" s="1"/>
  <c r="B2394" i="5"/>
  <c r="T2394" i="5"/>
  <c r="B2395" i="5"/>
  <c r="T2395" i="5" s="1"/>
  <c r="B2396" i="5"/>
  <c r="T2396" i="5" s="1"/>
  <c r="B2397" i="5"/>
  <c r="T2397" i="5" s="1"/>
  <c r="B2398" i="5"/>
  <c r="T2398" i="5"/>
  <c r="B2399" i="5"/>
  <c r="T2399" i="5" s="1"/>
  <c r="B2400" i="5"/>
  <c r="T2400" i="5"/>
  <c r="B2401" i="5"/>
  <c r="T2401" i="5" s="1"/>
  <c r="B2402" i="5"/>
  <c r="T2402" i="5"/>
  <c r="B2403" i="5"/>
  <c r="T2403" i="5" s="1"/>
  <c r="B2404" i="5"/>
  <c r="T2404" i="5"/>
  <c r="B2405" i="5"/>
  <c r="T2405" i="5" s="1"/>
  <c r="B2406" i="5"/>
  <c r="T2406" i="5"/>
  <c r="B2407" i="5"/>
  <c r="T2407" i="5" s="1"/>
  <c r="B2408" i="5"/>
  <c r="T2408" i="5"/>
  <c r="B2409" i="5"/>
  <c r="T2409" i="5" s="1"/>
  <c r="B2410" i="5"/>
  <c r="T2410" i="5"/>
  <c r="B2411" i="5"/>
  <c r="T2411" i="5"/>
  <c r="B2412" i="5"/>
  <c r="T2412" i="5"/>
  <c r="B2413" i="5"/>
  <c r="T2413" i="5" s="1"/>
  <c r="B2414" i="5"/>
  <c r="T2414" i="5"/>
  <c r="B2415" i="5"/>
  <c r="T2415" i="5" s="1"/>
  <c r="B2416" i="5"/>
  <c r="T2416" i="5" s="1"/>
  <c r="B2417" i="5"/>
  <c r="T2417" i="5" s="1"/>
  <c r="B2418" i="5"/>
  <c r="T2418" i="5"/>
  <c r="B2419" i="5"/>
  <c r="T2419" i="5" s="1"/>
  <c r="B2420" i="5"/>
  <c r="T2420" i="5"/>
  <c r="B2421" i="5"/>
  <c r="T2421" i="5" s="1"/>
  <c r="B2422" i="5"/>
  <c r="T2422" i="5"/>
  <c r="B2423" i="5"/>
  <c r="T2423" i="5" s="1"/>
  <c r="B2424" i="5"/>
  <c r="T2424" i="5"/>
  <c r="B2425" i="5"/>
  <c r="T2425" i="5" s="1"/>
  <c r="B2426" i="5"/>
  <c r="T2426" i="5"/>
  <c r="B2427" i="5"/>
  <c r="T2427" i="5" s="1"/>
  <c r="B2428" i="5"/>
  <c r="T2428" i="5"/>
  <c r="B2429" i="5"/>
  <c r="T2429" i="5" s="1"/>
  <c r="B2430" i="5"/>
  <c r="T2430" i="5"/>
  <c r="B2431" i="5"/>
  <c r="T2431" i="5" s="1"/>
  <c r="B2432" i="5"/>
  <c r="T2432" i="5"/>
  <c r="B2433" i="5"/>
  <c r="T2433" i="5" s="1"/>
  <c r="B2434" i="5"/>
  <c r="T2434" i="5"/>
  <c r="B2435" i="5"/>
  <c r="T2435" i="5"/>
  <c r="B2436" i="5"/>
  <c r="T2436" i="5" s="1"/>
  <c r="B2437" i="5"/>
  <c r="T2437" i="5" s="1"/>
  <c r="B2438" i="5"/>
  <c r="T2438" i="5"/>
  <c r="B2439" i="5"/>
  <c r="T2439" i="5" s="1"/>
  <c r="B2440" i="5"/>
  <c r="T2440" i="5"/>
  <c r="B2441" i="5"/>
  <c r="T2441" i="5" s="1"/>
  <c r="B2442" i="5"/>
  <c r="T2442" i="5"/>
  <c r="B2443" i="5"/>
  <c r="T2443" i="5" s="1"/>
  <c r="B2444" i="5"/>
  <c r="T2444" i="5" s="1"/>
  <c r="B2445" i="5"/>
  <c r="T2445" i="5" s="1"/>
  <c r="B2446" i="5"/>
  <c r="T2446" i="5" s="1"/>
  <c r="B2447" i="5"/>
  <c r="T2447" i="5"/>
  <c r="B2448" i="5"/>
  <c r="T2448" i="5"/>
  <c r="B2449" i="5"/>
  <c r="T2449" i="5"/>
  <c r="B2450" i="5"/>
  <c r="T2450" i="5"/>
  <c r="B2451" i="5"/>
  <c r="T2451" i="5" s="1"/>
  <c r="B2452" i="5"/>
  <c r="T2452" i="5" s="1"/>
  <c r="B2453" i="5"/>
  <c r="T2453" i="5" s="1"/>
  <c r="B2454" i="5"/>
  <c r="T2454" i="5" s="1"/>
  <c r="B2455" i="5"/>
  <c r="T2455" i="5"/>
  <c r="B2456" i="5"/>
  <c r="T2456" i="5"/>
  <c r="B2457" i="5"/>
  <c r="T2457" i="5"/>
  <c r="B2458" i="5"/>
  <c r="T2458" i="5"/>
  <c r="B2459" i="5"/>
  <c r="T2459" i="5" s="1"/>
  <c r="B2460" i="5"/>
  <c r="T2460" i="5" s="1"/>
  <c r="B2461" i="5"/>
  <c r="T2461" i="5" s="1"/>
  <c r="B2462" i="5"/>
  <c r="T2462" i="5" s="1"/>
  <c r="B2463" i="5"/>
  <c r="T2463" i="5"/>
  <c r="B2464" i="5"/>
  <c r="T2464" i="5"/>
  <c r="B2465" i="5"/>
  <c r="T2465" i="5"/>
  <c r="B2466" i="5"/>
  <c r="T2466" i="5"/>
  <c r="B2467" i="5"/>
  <c r="T2467" i="5" s="1"/>
  <c r="B2468" i="5"/>
  <c r="T2468" i="5" s="1"/>
  <c r="B2469" i="5"/>
  <c r="T2469" i="5" s="1"/>
  <c r="B2470" i="5"/>
  <c r="T2470" i="5" s="1"/>
  <c r="B2471" i="5"/>
  <c r="T2471" i="5"/>
  <c r="B2472" i="5"/>
  <c r="T2472" i="5"/>
  <c r="B2473" i="5"/>
  <c r="T2473" i="5"/>
  <c r="B2474" i="5"/>
  <c r="T2474" i="5"/>
  <c r="B2475" i="5"/>
  <c r="T2475" i="5" s="1"/>
  <c r="B2476" i="5"/>
  <c r="T2476" i="5" s="1"/>
  <c r="B2477" i="5"/>
  <c r="T2477" i="5" s="1"/>
  <c r="B2478" i="5"/>
  <c r="T2478" i="5" s="1"/>
  <c r="B2479" i="5"/>
  <c r="T2479" i="5"/>
  <c r="B2480" i="5"/>
  <c r="T2480" i="5"/>
  <c r="B2481" i="5"/>
  <c r="T2481" i="5"/>
  <c r="B2482" i="5"/>
  <c r="T2482" i="5"/>
  <c r="B2483" i="5"/>
  <c r="T2483" i="5" s="1"/>
  <c r="B2484" i="5"/>
  <c r="T2484" i="5" s="1"/>
  <c r="B2485" i="5"/>
  <c r="T2485" i="5" s="1"/>
  <c r="B2486" i="5"/>
  <c r="T2486" i="5" s="1"/>
  <c r="B2487" i="5"/>
  <c r="T2487" i="5"/>
  <c r="B2488" i="5"/>
  <c r="T2488" i="5"/>
  <c r="B2489" i="5"/>
  <c r="T2489" i="5"/>
  <c r="B2490" i="5"/>
  <c r="T2490" i="5"/>
  <c r="B2491" i="5"/>
  <c r="T2491" i="5" s="1"/>
  <c r="B2492" i="5"/>
  <c r="T2492" i="5" s="1"/>
  <c r="B2493" i="5"/>
  <c r="T2493" i="5" s="1"/>
  <c r="B2494" i="5"/>
  <c r="T2494" i="5" s="1"/>
  <c r="B2495" i="5"/>
  <c r="T2495" i="5"/>
  <c r="B2496" i="5"/>
  <c r="T2496" i="5"/>
  <c r="B2497" i="5"/>
  <c r="T2497" i="5"/>
  <c r="B2498" i="5"/>
  <c r="T2498" i="5"/>
  <c r="B2499" i="5"/>
  <c r="T2499" i="5" s="1"/>
  <c r="B2500" i="5"/>
  <c r="T2500" i="5" s="1"/>
  <c r="B2501" i="5"/>
  <c r="T2501" i="5" s="1"/>
  <c r="B2502" i="5"/>
  <c r="T2502" i="5" s="1"/>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358" i="5"/>
  <c r="E358" i="5"/>
  <c r="V359" i="5"/>
  <c r="E359" i="5"/>
  <c r="V360" i="5"/>
  <c r="E360" i="5" s="1"/>
  <c r="V361" i="5"/>
  <c r="E361" i="5"/>
  <c r="X361" i="5" s="1"/>
  <c r="V362" i="5"/>
  <c r="E362" i="5"/>
  <c r="V363" i="5"/>
  <c r="E363" i="5" s="1"/>
  <c r="V364" i="5"/>
  <c r="E364" i="5"/>
  <c r="V365" i="5"/>
  <c r="E365" i="5" s="1"/>
  <c r="X365" i="5" s="1"/>
  <c r="V366" i="5"/>
  <c r="E366" i="5"/>
  <c r="X366" i="5" s="1"/>
  <c r="V367" i="5"/>
  <c r="E367" i="5"/>
  <c r="X367" i="5" s="1"/>
  <c r="V368" i="5"/>
  <c r="E368" i="5" s="1"/>
  <c r="V369" i="5"/>
  <c r="E369" i="5"/>
  <c r="V370" i="5"/>
  <c r="E370" i="5"/>
  <c r="V371" i="5"/>
  <c r="E371" i="5" s="1"/>
  <c r="V372" i="5"/>
  <c r="E372" i="5"/>
  <c r="X372" i="5" s="1"/>
  <c r="V373" i="5"/>
  <c r="E373" i="5"/>
  <c r="X373" i="5" s="1"/>
  <c r="V374" i="5"/>
  <c r="E374" i="5" s="1"/>
  <c r="V375" i="5"/>
  <c r="E375" i="5"/>
  <c r="X375" i="5" s="1"/>
  <c r="V376" i="5"/>
  <c r="E376" i="5" s="1"/>
  <c r="X376" i="5" s="1"/>
  <c r="V377" i="5"/>
  <c r="E377" i="5"/>
  <c r="X377" i="5" s="1"/>
  <c r="V378" i="5"/>
  <c r="E378" i="5"/>
  <c r="V379" i="5"/>
  <c r="E379" i="5" s="1"/>
  <c r="V380" i="5"/>
  <c r="E380" i="5"/>
  <c r="V381" i="5"/>
  <c r="E381" i="5"/>
  <c r="X381" i="5" s="1"/>
  <c r="V382" i="5"/>
  <c r="E382" i="5"/>
  <c r="V383" i="5"/>
  <c r="E383" i="5"/>
  <c r="V384" i="5"/>
  <c r="E384" i="5" s="1"/>
  <c r="X384" i="5" s="1"/>
  <c r="V385" i="5"/>
  <c r="E385" i="5"/>
  <c r="X385" i="5" s="1"/>
  <c r="V386" i="5"/>
  <c r="E386" i="5"/>
  <c r="X386" i="5" s="1"/>
  <c r="V387" i="5"/>
  <c r="E387" i="5" s="1"/>
  <c r="V388" i="5"/>
  <c r="E388" i="5"/>
  <c r="V389" i="5"/>
  <c r="E389" i="5" s="1"/>
  <c r="X389" i="5" s="1"/>
  <c r="V390" i="5"/>
  <c r="E390" i="5"/>
  <c r="V391" i="5"/>
  <c r="E391" i="5"/>
  <c r="V392" i="5"/>
  <c r="E392" i="5" s="1"/>
  <c r="X392" i="5" s="1"/>
  <c r="V393" i="5"/>
  <c r="E393" i="5"/>
  <c r="V394" i="5"/>
  <c r="E394" i="5"/>
  <c r="X394" i="5" s="1"/>
  <c r="V395" i="5"/>
  <c r="E395" i="5" s="1"/>
  <c r="X395" i="5" s="1"/>
  <c r="V396" i="5"/>
  <c r="E396" i="5"/>
  <c r="X396" i="5" s="1"/>
  <c r="V397" i="5"/>
  <c r="E397" i="5"/>
  <c r="V398" i="5"/>
  <c r="E398" i="5" s="1"/>
  <c r="V399" i="5"/>
  <c r="E399" i="5"/>
  <c r="V400" i="5"/>
  <c r="E400" i="5" s="1"/>
  <c r="X400" i="5" s="1"/>
  <c r="V401" i="5"/>
  <c r="E401" i="5"/>
  <c r="X401" i="5" s="1"/>
  <c r="V402" i="5"/>
  <c r="E402" i="5"/>
  <c r="X402" i="5" s="1"/>
  <c r="V403" i="5"/>
  <c r="E403" i="5" s="1"/>
  <c r="V404" i="5"/>
  <c r="E404" i="5"/>
  <c r="X404" i="5" s="1"/>
  <c r="V405" i="5"/>
  <c r="E405" i="5"/>
  <c r="X405" i="5" s="1"/>
  <c r="V406" i="5"/>
  <c r="E406" i="5"/>
  <c r="X406" i="5" s="1"/>
  <c r="V407" i="5"/>
  <c r="E407" i="5"/>
  <c r="V408" i="5"/>
  <c r="E408" i="5" s="1"/>
  <c r="X408" i="5" s="1"/>
  <c r="V409" i="5"/>
  <c r="E409" i="5"/>
  <c r="X409" i="5" s="1"/>
  <c r="V410" i="5"/>
  <c r="E410" i="5"/>
  <c r="V411" i="5"/>
  <c r="E411" i="5" s="1"/>
  <c r="V412" i="5"/>
  <c r="E412" i="5"/>
  <c r="V413" i="5"/>
  <c r="E413" i="5"/>
  <c r="X413" i="5" s="1"/>
  <c r="V414" i="5"/>
  <c r="E414" i="5"/>
  <c r="X414" i="5" s="1"/>
  <c r="V415" i="5"/>
  <c r="E415" i="5"/>
  <c r="V416" i="5"/>
  <c r="E416" i="5" s="1"/>
  <c r="V417" i="5"/>
  <c r="E417" i="5"/>
  <c r="X417" i="5" s="1"/>
  <c r="V418" i="5"/>
  <c r="E418" i="5"/>
  <c r="V419" i="5"/>
  <c r="E419" i="5" s="1"/>
  <c r="X419" i="5" s="1"/>
  <c r="V420" i="5"/>
  <c r="E420" i="5"/>
  <c r="X420" i="5" s="1"/>
  <c r="V421" i="5"/>
  <c r="E421" i="5"/>
  <c r="V422" i="5"/>
  <c r="E422" i="5"/>
  <c r="V423" i="5"/>
  <c r="E423" i="5"/>
  <c r="X423" i="5" s="1"/>
  <c r="V424" i="5"/>
  <c r="E424" i="5" s="1"/>
  <c r="X424" i="5" s="1"/>
  <c r="V425" i="5"/>
  <c r="E425" i="5"/>
  <c r="V426" i="5"/>
  <c r="E426" i="5"/>
  <c r="V427" i="5"/>
  <c r="E427" i="5" s="1"/>
  <c r="V428" i="5"/>
  <c r="E428" i="5"/>
  <c r="X428" i="5" s="1"/>
  <c r="V429" i="5"/>
  <c r="E429" i="5" s="1"/>
  <c r="X429" i="5" s="1"/>
  <c r="V430" i="5"/>
  <c r="E430" i="5"/>
  <c r="X430" i="5" s="1"/>
  <c r="V431" i="5"/>
  <c r="E431" i="5"/>
  <c r="V432" i="5"/>
  <c r="E432" i="5" s="1"/>
  <c r="X432" i="5" s="1"/>
  <c r="V433" i="5"/>
  <c r="E433" i="5"/>
  <c r="X433" i="5" s="1"/>
  <c r="V434" i="5"/>
  <c r="E434" i="5"/>
  <c r="X434" i="5" s="1"/>
  <c r="V435" i="5"/>
  <c r="E435" i="5" s="1"/>
  <c r="V436" i="5"/>
  <c r="E436" i="5"/>
  <c r="V437" i="5"/>
  <c r="E437" i="5"/>
  <c r="X437" i="5" s="1"/>
  <c r="V438" i="5"/>
  <c r="E438" i="5" s="1"/>
  <c r="X438" i="5" s="1"/>
  <c r="V439" i="5"/>
  <c r="E439" i="5"/>
  <c r="X439" i="5" s="1"/>
  <c r="V440" i="5"/>
  <c r="E440" i="5" s="1"/>
  <c r="X440" i="5" s="1"/>
  <c r="V441" i="5"/>
  <c r="E441" i="5"/>
  <c r="X441" i="5" s="1"/>
  <c r="V442" i="5"/>
  <c r="E442" i="5"/>
  <c r="X442" i="5" s="1"/>
  <c r="V443" i="5"/>
  <c r="E443" i="5" s="1"/>
  <c r="X443" i="5" s="1"/>
  <c r="V444" i="5"/>
  <c r="E444" i="5"/>
  <c r="X444" i="5" s="1"/>
  <c r="V445" i="5"/>
  <c r="E445" i="5"/>
  <c r="V446" i="5"/>
  <c r="E446" i="5"/>
  <c r="V447" i="5"/>
  <c r="E447" i="5"/>
  <c r="X447" i="5" s="1"/>
  <c r="V448" i="5"/>
  <c r="E448" i="5" s="1"/>
  <c r="X448" i="5" s="1"/>
  <c r="V449" i="5"/>
  <c r="E449" i="5"/>
  <c r="X449" i="5" s="1"/>
  <c r="V450" i="5"/>
  <c r="E450" i="5" s="1"/>
  <c r="V451" i="5"/>
  <c r="E451" i="5" s="1"/>
  <c r="X451" i="5" s="1"/>
  <c r="V452" i="5"/>
  <c r="E452" i="5"/>
  <c r="X452" i="5" s="1"/>
  <c r="V453" i="5"/>
  <c r="E453" i="5" s="1"/>
  <c r="X453" i="5" s="1"/>
  <c r="V454" i="5"/>
  <c r="E454" i="5"/>
  <c r="X454" i="5" s="1"/>
  <c r="V455" i="5"/>
  <c r="E455" i="5"/>
  <c r="V456" i="5"/>
  <c r="E456" i="5" s="1"/>
  <c r="V457" i="5"/>
  <c r="E457" i="5"/>
  <c r="X457" i="5" s="1"/>
  <c r="V458" i="5"/>
  <c r="E458" i="5" s="1"/>
  <c r="X458" i="5" s="1"/>
  <c r="V459" i="5"/>
  <c r="E459" i="5" s="1"/>
  <c r="X459" i="5" s="1"/>
  <c r="V460" i="5"/>
  <c r="E460" i="5"/>
  <c r="X460" i="5" s="1"/>
  <c r="V461" i="5"/>
  <c r="E461" i="5" s="1"/>
  <c r="V462" i="5"/>
  <c r="E462" i="5"/>
  <c r="V463" i="5"/>
  <c r="E463" i="5"/>
  <c r="X463" i="5" s="1"/>
  <c r="V464" i="5"/>
  <c r="E464" i="5" s="1"/>
  <c r="X464" i="5" s="1"/>
  <c r="V465" i="5"/>
  <c r="E465" i="5"/>
  <c r="V466" i="5"/>
  <c r="E466" i="5" s="1"/>
  <c r="V467" i="5"/>
  <c r="E467" i="5" s="1"/>
  <c r="V468" i="5"/>
  <c r="E468" i="5"/>
  <c r="X468" i="5" s="1"/>
  <c r="V469" i="5"/>
  <c r="E469" i="5"/>
  <c r="V470" i="5"/>
  <c r="E470" i="5"/>
  <c r="X470" i="5" s="1"/>
  <c r="V471" i="5"/>
  <c r="E471" i="5"/>
  <c r="X471" i="5" s="1"/>
  <c r="V472" i="5"/>
  <c r="E472" i="5"/>
  <c r="X472" i="5" s="1"/>
  <c r="V473" i="5"/>
  <c r="E473" i="5"/>
  <c r="X473" i="5" s="1"/>
  <c r="V474" i="5"/>
  <c r="E474" i="5" s="1"/>
  <c r="X474" i="5" s="1"/>
  <c r="V475" i="5"/>
  <c r="E475" i="5" s="1"/>
  <c r="V476" i="5"/>
  <c r="E476" i="5" s="1"/>
  <c r="V477" i="5"/>
  <c r="E477" i="5" s="1"/>
  <c r="V478" i="5"/>
  <c r="E478" i="5" s="1"/>
  <c r="V479" i="5"/>
  <c r="E479" i="5"/>
  <c r="X479" i="5" s="1"/>
  <c r="V480" i="5"/>
  <c r="E480" i="5" s="1"/>
  <c r="X480" i="5" s="1"/>
  <c r="V481" i="5"/>
  <c r="E481" i="5"/>
  <c r="X481" i="5" s="1"/>
  <c r="V482" i="5"/>
  <c r="E482" i="5" s="1"/>
  <c r="V483" i="5"/>
  <c r="E483" i="5" s="1"/>
  <c r="X483" i="5" s="1"/>
  <c r="V484" i="5"/>
  <c r="E484" i="5"/>
  <c r="X484" i="5" s="1"/>
  <c r="V485" i="5"/>
  <c r="E485" i="5"/>
  <c r="X485" i="5" s="1"/>
  <c r="V486" i="5"/>
  <c r="E486" i="5"/>
  <c r="V487" i="5"/>
  <c r="E487" i="5"/>
  <c r="V488" i="5"/>
  <c r="E488" i="5" s="1"/>
  <c r="V489" i="5"/>
  <c r="E489" i="5"/>
  <c r="X489" i="5" s="1"/>
  <c r="V490" i="5"/>
  <c r="E490" i="5"/>
  <c r="X490" i="5" s="1"/>
  <c r="V491" i="5"/>
  <c r="E491" i="5" s="1"/>
  <c r="X491" i="5" s="1"/>
  <c r="V492" i="5"/>
  <c r="E492" i="5" s="1"/>
  <c r="V493" i="5"/>
  <c r="E493" i="5" s="1"/>
  <c r="X493" i="5" s="1"/>
  <c r="V494" i="5"/>
  <c r="E494" i="5" s="1"/>
  <c r="X494" i="5" s="1"/>
  <c r="V495" i="5"/>
  <c r="E495" i="5"/>
  <c r="X495" i="5" s="1"/>
  <c r="V496" i="5"/>
  <c r="E496" i="5" s="1"/>
  <c r="X496" i="5" s="1"/>
  <c r="V497" i="5"/>
  <c r="E497" i="5"/>
  <c r="V498" i="5"/>
  <c r="E498" i="5" s="1"/>
  <c r="V499" i="5"/>
  <c r="E499" i="5" s="1"/>
  <c r="X499" i="5" s="1"/>
  <c r="V500" i="5"/>
  <c r="E500" i="5" s="1"/>
  <c r="V501" i="5"/>
  <c r="E501" i="5"/>
  <c r="X501" i="5" s="1"/>
  <c r="V502" i="5"/>
  <c r="E502" i="5"/>
  <c r="X502" i="5" s="1"/>
  <c r="V503" i="5"/>
  <c r="E503" i="5"/>
  <c r="V504" i="5"/>
  <c r="E504" i="5"/>
  <c r="X504" i="5" s="1"/>
  <c r="V505" i="5"/>
  <c r="E505" i="5"/>
  <c r="X505" i="5" s="1"/>
  <c r="V506" i="5"/>
  <c r="E506" i="5"/>
  <c r="V507" i="5"/>
  <c r="E507" i="5" s="1"/>
  <c r="V508" i="5"/>
  <c r="E508" i="5" s="1"/>
  <c r="V509" i="5"/>
  <c r="E509" i="5" s="1"/>
  <c r="V510" i="5"/>
  <c r="E510" i="5" s="1"/>
  <c r="V511" i="5"/>
  <c r="E511" i="5"/>
  <c r="X511" i="5" s="1"/>
  <c r="V512" i="5"/>
  <c r="E512" i="5"/>
  <c r="X512" i="5" s="1"/>
  <c r="V513" i="5"/>
  <c r="E513" i="5"/>
  <c r="V514" i="5"/>
  <c r="E514" i="5" s="1"/>
  <c r="X514" i="5" s="1"/>
  <c r="V515" i="5"/>
  <c r="E515" i="5" s="1"/>
  <c r="X515" i="5" s="1"/>
  <c r="V516" i="5"/>
  <c r="E516" i="5"/>
  <c r="X516" i="5" s="1"/>
  <c r="V517" i="5"/>
  <c r="E517" i="5" s="1"/>
  <c r="X517" i="5" s="1"/>
  <c r="V518" i="5"/>
  <c r="E518" i="5"/>
  <c r="V519" i="5"/>
  <c r="E519" i="5"/>
  <c r="V520" i="5"/>
  <c r="E520" i="5"/>
  <c r="V521" i="5"/>
  <c r="E521" i="5"/>
  <c r="V522" i="5"/>
  <c r="E522" i="5"/>
  <c r="X522" i="5" s="1"/>
  <c r="V523" i="5"/>
  <c r="E523" i="5" s="1"/>
  <c r="V524" i="5"/>
  <c r="E524" i="5" s="1"/>
  <c r="X524" i="5" s="1"/>
  <c r="V525" i="5"/>
  <c r="E525" i="5" s="1"/>
  <c r="X525" i="5" s="1"/>
  <c r="V526" i="5"/>
  <c r="E526" i="5" s="1"/>
  <c r="X526" i="5" s="1"/>
  <c r="V527" i="5"/>
  <c r="E527" i="5"/>
  <c r="X527" i="5" s="1"/>
  <c r="V528" i="5"/>
  <c r="E528" i="5" s="1"/>
  <c r="X528" i="5" s="1"/>
  <c r="V529" i="5"/>
  <c r="E529" i="5"/>
  <c r="V530" i="5"/>
  <c r="E530" i="5"/>
  <c r="V531" i="5"/>
  <c r="E531" i="5" s="1"/>
  <c r="V532" i="5"/>
  <c r="E532" i="5"/>
  <c r="X532" i="5" s="1"/>
  <c r="V533" i="5"/>
  <c r="E533" i="5"/>
  <c r="X533" i="5" s="1"/>
  <c r="V534" i="5"/>
  <c r="E534" i="5" s="1"/>
  <c r="V535" i="5"/>
  <c r="E535" i="5"/>
  <c r="X535" i="5" s="1"/>
  <c r="V536" i="5"/>
  <c r="E536" i="5"/>
  <c r="X536" i="5" s="1"/>
  <c r="V537" i="5"/>
  <c r="E537" i="5"/>
  <c r="X537" i="5" s="1"/>
  <c r="V538" i="5"/>
  <c r="E538" i="5" s="1"/>
  <c r="V539" i="5"/>
  <c r="E539" i="5" s="1"/>
  <c r="V540" i="5"/>
  <c r="E540" i="5" s="1"/>
  <c r="V541" i="5"/>
  <c r="E541" i="5" s="1"/>
  <c r="V542" i="5"/>
  <c r="E542" i="5" s="1"/>
  <c r="V543" i="5"/>
  <c r="E543" i="5"/>
  <c r="X543" i="5" s="1"/>
  <c r="V544" i="5"/>
  <c r="E544" i="5" s="1"/>
  <c r="X544" i="5" s="1"/>
  <c r="V545" i="5"/>
  <c r="E545" i="5"/>
  <c r="V546" i="5"/>
  <c r="E546" i="5" s="1"/>
  <c r="X546" i="5" s="1"/>
  <c r="V547" i="5"/>
  <c r="E547" i="5" s="1"/>
  <c r="X547" i="5" s="1"/>
  <c r="V548" i="5"/>
  <c r="E548" i="5" s="1"/>
  <c r="V549" i="5"/>
  <c r="E549" i="5"/>
  <c r="X549" i="5" s="1"/>
  <c r="V550" i="5"/>
  <c r="E550" i="5"/>
  <c r="V551" i="5"/>
  <c r="E551" i="5"/>
  <c r="X551" i="5" s="1"/>
  <c r="V552" i="5"/>
  <c r="E552" i="5"/>
  <c r="X552" i="5" s="1"/>
  <c r="V553" i="5"/>
  <c r="E553" i="5"/>
  <c r="V554" i="5"/>
  <c r="E554" i="5"/>
  <c r="X554" i="5" s="1"/>
  <c r="V555" i="5"/>
  <c r="E555" i="5" s="1"/>
  <c r="V556" i="5"/>
  <c r="E556" i="5" s="1"/>
  <c r="X556" i="5" s="1"/>
  <c r="V557" i="5"/>
  <c r="E557" i="5" s="1"/>
  <c r="X557" i="5" s="1"/>
  <c r="V558" i="5"/>
  <c r="E558" i="5" s="1"/>
  <c r="X558" i="5" s="1"/>
  <c r="V559" i="5"/>
  <c r="E559" i="5"/>
  <c r="X559" i="5" s="1"/>
  <c r="V560" i="5"/>
  <c r="E560" i="5" s="1"/>
  <c r="X560" i="5" s="1"/>
  <c r="V561" i="5"/>
  <c r="E561" i="5"/>
  <c r="V562" i="5"/>
  <c r="E562" i="5" s="1"/>
  <c r="V563" i="5"/>
  <c r="E563" i="5" s="1"/>
  <c r="V564" i="5"/>
  <c r="E564" i="5"/>
  <c r="X564" i="5" s="1"/>
  <c r="V565" i="5"/>
  <c r="E565" i="5"/>
  <c r="X565" i="5" s="1"/>
  <c r="V566" i="5"/>
  <c r="E566" i="5"/>
  <c r="V567" i="5"/>
  <c r="E567" i="5"/>
  <c r="X567" i="5" s="1"/>
  <c r="V568" i="5"/>
  <c r="E568" i="5" s="1"/>
  <c r="V569" i="5"/>
  <c r="E569" i="5"/>
  <c r="X569" i="5" s="1"/>
  <c r="V570" i="5"/>
  <c r="E570" i="5"/>
  <c r="V571" i="5"/>
  <c r="E571" i="5" s="1"/>
  <c r="V572" i="5"/>
  <c r="E572" i="5"/>
  <c r="V573" i="5"/>
  <c r="E573" i="5"/>
  <c r="X573" i="5" s="1"/>
  <c r="V574" i="5"/>
  <c r="E574" i="5" s="1"/>
  <c r="V575" i="5"/>
  <c r="E575" i="5"/>
  <c r="X575" i="5" s="1"/>
  <c r="V576" i="5"/>
  <c r="E576" i="5" s="1"/>
  <c r="V577" i="5"/>
  <c r="E577" i="5"/>
  <c r="X577" i="5" s="1"/>
  <c r="V578" i="5"/>
  <c r="E578" i="5" s="1"/>
  <c r="X578" i="5" s="1"/>
  <c r="V579" i="5"/>
  <c r="E579" i="5" s="1"/>
  <c r="X579" i="5" s="1"/>
  <c r="V580" i="5"/>
  <c r="E580" i="5"/>
  <c r="V581" i="5"/>
  <c r="E581" i="5"/>
  <c r="V582" i="5"/>
  <c r="E582" i="5"/>
  <c r="V583" i="5"/>
  <c r="E583" i="5"/>
  <c r="X583" i="5" s="1"/>
  <c r="V584" i="5"/>
  <c r="E584" i="5"/>
  <c r="X584" i="5" s="1"/>
  <c r="V585" i="5"/>
  <c r="E585" i="5"/>
  <c r="V586" i="5"/>
  <c r="E586" i="5"/>
  <c r="V587" i="5"/>
  <c r="E587" i="5" s="1"/>
  <c r="X587" i="5" s="1"/>
  <c r="V588" i="5"/>
  <c r="E588" i="5" s="1"/>
  <c r="X588" i="5" s="1"/>
  <c r="V589" i="5"/>
  <c r="E589" i="5"/>
  <c r="X589" i="5" s="1"/>
  <c r="V590" i="5"/>
  <c r="E590" i="5"/>
  <c r="V591" i="5"/>
  <c r="E591" i="5"/>
  <c r="V592" i="5"/>
  <c r="E592" i="5" s="1"/>
  <c r="V593" i="5"/>
  <c r="E593" i="5"/>
  <c r="V594" i="5"/>
  <c r="E594" i="5" s="1"/>
  <c r="X594" i="5" s="1"/>
  <c r="V595" i="5"/>
  <c r="E595" i="5" s="1"/>
  <c r="X595" i="5" s="1"/>
  <c r="V596" i="5"/>
  <c r="E596" i="5"/>
  <c r="X596" i="5" s="1"/>
  <c r="V597" i="5"/>
  <c r="E597" i="5"/>
  <c r="X597" i="5" s="1"/>
  <c r="V598" i="5"/>
  <c r="E598" i="5" s="1"/>
  <c r="X598" i="5" s="1"/>
  <c r="V599" i="5"/>
  <c r="E599" i="5"/>
  <c r="X599" i="5" s="1"/>
  <c r="V600" i="5"/>
  <c r="E600" i="5"/>
  <c r="V601" i="5"/>
  <c r="E601" i="5"/>
  <c r="V602" i="5"/>
  <c r="E602" i="5" s="1"/>
  <c r="V603" i="5"/>
  <c r="E603" i="5" s="1"/>
  <c r="X603" i="5" s="1"/>
  <c r="V604" i="5"/>
  <c r="E604" i="5" s="1"/>
  <c r="X604" i="5" s="1"/>
  <c r="V605" i="5"/>
  <c r="E605" i="5" s="1"/>
  <c r="V606" i="5"/>
  <c r="E606" i="5" s="1"/>
  <c r="X606" i="5" s="1"/>
  <c r="V607" i="5"/>
  <c r="E607" i="5"/>
  <c r="X607" i="5" s="1"/>
  <c r="V608" i="5"/>
  <c r="E608" i="5" s="1"/>
  <c r="V609" i="5"/>
  <c r="E609" i="5"/>
  <c r="X609" i="5" s="1"/>
  <c r="V610" i="5"/>
  <c r="E610" i="5" s="1"/>
  <c r="X610" i="5" s="1"/>
  <c r="V611" i="5"/>
  <c r="E611" i="5" s="1"/>
  <c r="X611" i="5" s="1"/>
  <c r="V612" i="5"/>
  <c r="E612" i="5"/>
  <c r="V613" i="5"/>
  <c r="E613" i="5"/>
  <c r="V614" i="5"/>
  <c r="E614" i="5"/>
  <c r="X614" i="5" s="1"/>
  <c r="V615" i="5"/>
  <c r="E615" i="5"/>
  <c r="V616" i="5"/>
  <c r="E616" i="5" s="1"/>
  <c r="X616" i="5" s="1"/>
  <c r="V617" i="5"/>
  <c r="E617" i="5"/>
  <c r="X617" i="5" s="1"/>
  <c r="V618" i="5"/>
  <c r="E618" i="5"/>
  <c r="X618" i="5" s="1"/>
  <c r="V619" i="5"/>
  <c r="E619" i="5" s="1"/>
  <c r="X619" i="5" s="1"/>
  <c r="V620" i="5"/>
  <c r="E620" i="5" s="1"/>
  <c r="X620" i="5" s="1"/>
  <c r="V621" i="5"/>
  <c r="E621" i="5" s="1"/>
  <c r="X621" i="5" s="1"/>
  <c r="V622" i="5"/>
  <c r="E622" i="5" s="1"/>
  <c r="V623" i="5"/>
  <c r="E623" i="5"/>
  <c r="V624" i="5"/>
  <c r="E624" i="5"/>
  <c r="V625" i="5"/>
  <c r="E625" i="5"/>
  <c r="V626" i="5"/>
  <c r="E626" i="5" s="1"/>
  <c r="X626" i="5" s="1"/>
  <c r="V627" i="5"/>
  <c r="E627" i="5" s="1"/>
  <c r="X627" i="5" s="1"/>
  <c r="V628" i="5"/>
  <c r="E628" i="5" s="1"/>
  <c r="V629" i="5"/>
  <c r="E629" i="5"/>
  <c r="X629" i="5" s="1"/>
  <c r="V630" i="5"/>
  <c r="E630" i="5"/>
  <c r="X630" i="5" s="1"/>
  <c r="V631" i="5"/>
  <c r="E631" i="5"/>
  <c r="X631" i="5" s="1"/>
  <c r="V632" i="5"/>
  <c r="E632" i="5"/>
  <c r="V633" i="5"/>
  <c r="E633" i="5"/>
  <c r="V634" i="5"/>
  <c r="E634" i="5"/>
  <c r="X634" i="5" s="1"/>
  <c r="V635" i="5"/>
  <c r="E635" i="5" s="1"/>
  <c r="V636" i="5"/>
  <c r="E636" i="5" s="1"/>
  <c r="X636" i="5" s="1"/>
  <c r="V637" i="5"/>
  <c r="E637" i="5" s="1"/>
  <c r="X637" i="5" s="1"/>
  <c r="V638" i="5"/>
  <c r="E638" i="5" s="1"/>
  <c r="V639" i="5"/>
  <c r="E639" i="5"/>
  <c r="X639" i="5" s="1"/>
  <c r="V640" i="5"/>
  <c r="E640" i="5" s="1"/>
  <c r="X640" i="5" s="1"/>
  <c r="V641" i="5"/>
  <c r="E641" i="5"/>
  <c r="X641" i="5" s="1"/>
  <c r="V642" i="5"/>
  <c r="E642" i="5" s="1"/>
  <c r="V643" i="5"/>
  <c r="E643" i="5" s="1"/>
  <c r="V644" i="5"/>
  <c r="E644" i="5"/>
  <c r="V645" i="5"/>
  <c r="E645" i="5" s="1"/>
  <c r="V646" i="5"/>
  <c r="E646" i="5"/>
  <c r="X646" i="5" s="1"/>
  <c r="V647" i="5"/>
  <c r="E647" i="5"/>
  <c r="X647" i="5" s="1"/>
  <c r="V648" i="5"/>
  <c r="E648" i="5"/>
  <c r="V649" i="5"/>
  <c r="E649" i="5"/>
  <c r="V650" i="5"/>
  <c r="E650" i="5"/>
  <c r="X650" i="5" s="1"/>
  <c r="V651" i="5"/>
  <c r="E651" i="5" s="1"/>
  <c r="X651" i="5" s="1"/>
  <c r="V652" i="5"/>
  <c r="E652" i="5" s="1"/>
  <c r="X652" i="5" s="1"/>
  <c r="V653" i="5"/>
  <c r="E653" i="5" s="1"/>
  <c r="V654" i="5"/>
  <c r="E654" i="5" s="1"/>
  <c r="V655" i="5"/>
  <c r="E655" i="5"/>
  <c r="V656" i="5"/>
  <c r="E656" i="5" s="1"/>
  <c r="V657" i="5"/>
  <c r="E657" i="5"/>
  <c r="V658" i="5"/>
  <c r="E658" i="5"/>
  <c r="X658" i="5" s="1"/>
  <c r="V659" i="5"/>
  <c r="E659" i="5" s="1"/>
  <c r="V660" i="5"/>
  <c r="E660" i="5"/>
  <c r="V661" i="5"/>
  <c r="E661" i="5"/>
  <c r="X661" i="5" s="1"/>
  <c r="V662" i="5"/>
  <c r="E662" i="5" s="1"/>
  <c r="X662" i="5" s="1"/>
  <c r="V663" i="5"/>
  <c r="E663" i="5"/>
  <c r="V664" i="5"/>
  <c r="E664" i="5"/>
  <c r="V665" i="5"/>
  <c r="E665" i="5"/>
  <c r="V666" i="5"/>
  <c r="E666" i="5" s="1"/>
  <c r="X666" i="5" s="1"/>
  <c r="V667" i="5"/>
  <c r="E667" i="5" s="1"/>
  <c r="X667" i="5" s="1"/>
  <c r="V668" i="5"/>
  <c r="E668" i="5" s="1"/>
  <c r="X668" i="5" s="1"/>
  <c r="V669" i="5"/>
  <c r="E669" i="5" s="1"/>
  <c r="X669" i="5" s="1"/>
  <c r="V670" i="5"/>
  <c r="E670" i="5" s="1"/>
  <c r="V671" i="5"/>
  <c r="E671" i="5"/>
  <c r="V672" i="5"/>
  <c r="E672" i="5" s="1"/>
  <c r="V673" i="5"/>
  <c r="E673" i="5"/>
  <c r="X673" i="5" s="1"/>
  <c r="V674" i="5"/>
  <c r="E674" i="5"/>
  <c r="V675" i="5"/>
  <c r="E675" i="5" s="1"/>
  <c r="V676" i="5"/>
  <c r="E676" i="5" s="1"/>
  <c r="X676" i="5" s="1"/>
  <c r="V677" i="5"/>
  <c r="E677" i="5"/>
  <c r="V678" i="5"/>
  <c r="E678" i="5"/>
  <c r="V679" i="5"/>
  <c r="E679" i="5"/>
  <c r="X679" i="5" s="1"/>
  <c r="V680" i="5"/>
  <c r="E680" i="5"/>
  <c r="X680" i="5" s="1"/>
  <c r="V681" i="5"/>
  <c r="E681" i="5"/>
  <c r="X681" i="5" s="1"/>
  <c r="V682" i="5"/>
  <c r="E682" i="5"/>
  <c r="X682" i="5" s="1"/>
  <c r="V683" i="5"/>
  <c r="E683" i="5" s="1"/>
  <c r="V684" i="5"/>
  <c r="E684" i="5"/>
  <c r="V685" i="5"/>
  <c r="E685" i="5" s="1"/>
  <c r="V686" i="5"/>
  <c r="E686" i="5" s="1"/>
  <c r="V687" i="5"/>
  <c r="E687" i="5"/>
  <c r="X687" i="5" s="1"/>
  <c r="V688" i="5"/>
  <c r="E688" i="5" s="1"/>
  <c r="X688" i="5" s="1"/>
  <c r="V689" i="5"/>
  <c r="E689" i="5"/>
  <c r="X689" i="5" s="1"/>
  <c r="V690" i="5"/>
  <c r="E690" i="5" s="1"/>
  <c r="V691" i="5"/>
  <c r="E691" i="5" s="1"/>
  <c r="X691" i="5" s="1"/>
  <c r="V692" i="5"/>
  <c r="E692" i="5" s="1"/>
  <c r="X692" i="5" s="1"/>
  <c r="V693" i="5"/>
  <c r="E693" i="5"/>
  <c r="X693" i="5" s="1"/>
  <c r="V694" i="5"/>
  <c r="E694" i="5"/>
  <c r="X694" i="5" s="1"/>
  <c r="V695" i="5"/>
  <c r="E695" i="5"/>
  <c r="V696" i="5"/>
  <c r="E696" i="5" s="1"/>
  <c r="V697" i="5"/>
  <c r="E697" i="5"/>
  <c r="V698" i="5"/>
  <c r="E698" i="5"/>
  <c r="X698" i="5" s="1"/>
  <c r="V699" i="5"/>
  <c r="E699" i="5" s="1"/>
  <c r="X699" i="5" s="1"/>
  <c r="V700" i="5"/>
  <c r="E700" i="5"/>
  <c r="V701" i="5"/>
  <c r="E701" i="5" s="1"/>
  <c r="X701" i="5" s="1"/>
  <c r="V702" i="5"/>
  <c r="E702" i="5" s="1"/>
  <c r="X702" i="5" s="1"/>
  <c r="V703" i="5"/>
  <c r="E703" i="5"/>
  <c r="X703" i="5" s="1"/>
  <c r="V704" i="5"/>
  <c r="E704" i="5" s="1"/>
  <c r="X704" i="5" s="1"/>
  <c r="V705" i="5"/>
  <c r="E705" i="5"/>
  <c r="V706" i="5"/>
  <c r="E706" i="5" s="1"/>
  <c r="V707" i="5"/>
  <c r="E707" i="5" s="1"/>
  <c r="X707" i="5" s="1"/>
  <c r="V708" i="5"/>
  <c r="E708" i="5"/>
  <c r="V709" i="5"/>
  <c r="E709" i="5" s="1"/>
  <c r="X709" i="5" s="1"/>
  <c r="V710" i="5"/>
  <c r="E710" i="5"/>
  <c r="X710" i="5" s="1"/>
  <c r="V711" i="5"/>
  <c r="E711" i="5"/>
  <c r="V712" i="5"/>
  <c r="E712" i="5"/>
  <c r="V713" i="5"/>
  <c r="E713" i="5"/>
  <c r="X713" i="5" s="1"/>
  <c r="V714" i="5"/>
  <c r="E714" i="5"/>
  <c r="V715" i="5"/>
  <c r="E715" i="5" s="1"/>
  <c r="V716" i="5"/>
  <c r="E716" i="5" s="1"/>
  <c r="V717" i="5"/>
  <c r="E717" i="5"/>
  <c r="V718" i="5"/>
  <c r="E718" i="5" s="1"/>
  <c r="V719" i="5"/>
  <c r="E719" i="5"/>
  <c r="X719" i="5" s="1"/>
  <c r="V720" i="5"/>
  <c r="E720" i="5" s="1"/>
  <c r="X720" i="5" s="1"/>
  <c r="V721" i="5"/>
  <c r="E721" i="5"/>
  <c r="V722" i="5"/>
  <c r="E722" i="5" s="1"/>
  <c r="X722" i="5" s="1"/>
  <c r="V723" i="5"/>
  <c r="E723" i="5" s="1"/>
  <c r="X723" i="5" s="1"/>
  <c r="V724" i="5"/>
  <c r="E724" i="5"/>
  <c r="X724" i="5" s="1"/>
  <c r="V725" i="5"/>
  <c r="E725" i="5"/>
  <c r="V726" i="5"/>
  <c r="E726" i="5" s="1"/>
  <c r="V727" i="5"/>
  <c r="E727" i="5"/>
  <c r="V728" i="5"/>
  <c r="E728" i="5"/>
  <c r="V729" i="5"/>
  <c r="E729" i="5"/>
  <c r="X729" i="5" s="1"/>
  <c r="V730" i="5"/>
  <c r="E730" i="5" s="1"/>
  <c r="X730" i="5" s="1"/>
  <c r="V731" i="5"/>
  <c r="E731" i="5" s="1"/>
  <c r="X731" i="5" s="1"/>
  <c r="V732" i="5"/>
  <c r="E732" i="5" s="1"/>
  <c r="V733" i="5"/>
  <c r="E733" i="5" s="1"/>
  <c r="X733" i="5" s="1"/>
  <c r="V734" i="5"/>
  <c r="E734" i="5" s="1"/>
  <c r="X734" i="5" s="1"/>
  <c r="V735" i="5"/>
  <c r="E735" i="5"/>
  <c r="X735" i="5" s="1"/>
  <c r="V736" i="5"/>
  <c r="E736" i="5" s="1"/>
  <c r="X736" i="5" s="1"/>
  <c r="V737" i="5"/>
  <c r="E737" i="5"/>
  <c r="V738" i="5"/>
  <c r="E738" i="5" s="1"/>
  <c r="V739" i="5"/>
  <c r="E739" i="5" s="1"/>
  <c r="V740" i="5"/>
  <c r="E740" i="5"/>
  <c r="V741" i="5"/>
  <c r="E741" i="5"/>
  <c r="X741" i="5" s="1"/>
  <c r="V742" i="5"/>
  <c r="E742" i="5"/>
  <c r="X742" i="5" s="1"/>
  <c r="V743" i="5"/>
  <c r="E743" i="5"/>
  <c r="X743" i="5" s="1"/>
  <c r="V744" i="5"/>
  <c r="E744" i="5" s="1"/>
  <c r="X744" i="5" s="1"/>
  <c r="V745" i="5"/>
  <c r="E745" i="5"/>
  <c r="X745" i="5" s="1"/>
  <c r="V746" i="5"/>
  <c r="E746" i="5"/>
  <c r="X746" i="5" s="1"/>
  <c r="V747" i="5"/>
  <c r="E747" i="5" s="1"/>
  <c r="V748" i="5"/>
  <c r="E748" i="5"/>
  <c r="V749" i="5"/>
  <c r="V750" i="5"/>
  <c r="E750" i="5" s="1"/>
  <c r="V751" i="5"/>
  <c r="E751" i="5"/>
  <c r="X751" i="5" s="1"/>
  <c r="V752" i="5"/>
  <c r="E752" i="5" s="1"/>
  <c r="V753" i="5"/>
  <c r="E753" i="5"/>
  <c r="V754" i="5"/>
  <c r="E754" i="5" s="1"/>
  <c r="X754" i="5" s="1"/>
  <c r="V755" i="5"/>
  <c r="E755" i="5" s="1"/>
  <c r="X755" i="5" s="1"/>
  <c r="V756" i="5"/>
  <c r="E756" i="5" s="1"/>
  <c r="X756" i="5" s="1"/>
  <c r="V757" i="5"/>
  <c r="E757" i="5"/>
  <c r="X757" i="5" s="1"/>
  <c r="V758" i="5"/>
  <c r="E758" i="5"/>
  <c r="V759" i="5"/>
  <c r="E759" i="5"/>
  <c r="V760" i="5"/>
  <c r="V761" i="5"/>
  <c r="E761" i="5"/>
  <c r="X761" i="5" s="1"/>
  <c r="V762" i="5"/>
  <c r="E762" i="5"/>
  <c r="X762" i="5" s="1"/>
  <c r="V763" i="5"/>
  <c r="E763" i="5" s="1"/>
  <c r="X763" i="5" s="1"/>
  <c r="V764" i="5"/>
  <c r="E764" i="5" s="1"/>
  <c r="V765" i="5"/>
  <c r="E765" i="5"/>
  <c r="X765" i="5" s="1"/>
  <c r="V766" i="5"/>
  <c r="E766" i="5" s="1"/>
  <c r="V767" i="5"/>
  <c r="E767" i="5" s="1"/>
  <c r="X767" i="5" s="1"/>
  <c r="V768" i="5"/>
  <c r="E768" i="5"/>
  <c r="V769" i="5"/>
  <c r="E769" i="5"/>
  <c r="V770" i="5"/>
  <c r="E770" i="5" s="1"/>
  <c r="X770" i="5" s="1"/>
  <c r="V771" i="5"/>
  <c r="E771" i="5" s="1"/>
  <c r="V772" i="5"/>
  <c r="E772" i="5"/>
  <c r="X772" i="5" s="1"/>
  <c r="V773" i="5"/>
  <c r="E773" i="5" s="1"/>
  <c r="X773" i="5" s="1"/>
  <c r="V774" i="5"/>
  <c r="E774" i="5"/>
  <c r="X774" i="5" s="1"/>
  <c r="V775" i="5"/>
  <c r="E775" i="5"/>
  <c r="X775" i="5" s="1"/>
  <c r="V776" i="5"/>
  <c r="E776" i="5"/>
  <c r="X776" i="5" s="1"/>
  <c r="V777" i="5"/>
  <c r="E777" i="5"/>
  <c r="X777" i="5" s="1"/>
  <c r="V778" i="5"/>
  <c r="E778" i="5"/>
  <c r="V779" i="5"/>
  <c r="E779" i="5" s="1"/>
  <c r="V780" i="5"/>
  <c r="E780" i="5" s="1"/>
  <c r="V781" i="5"/>
  <c r="E781" i="5"/>
  <c r="V782" i="5"/>
  <c r="E782" i="5"/>
  <c r="X782" i="5" s="1"/>
  <c r="V783" i="5"/>
  <c r="E783" i="5" s="1"/>
  <c r="X783" i="5" s="1"/>
  <c r="V784" i="5"/>
  <c r="E784" i="5"/>
  <c r="V785" i="5"/>
  <c r="E785" i="5"/>
  <c r="X785" i="5" s="1"/>
  <c r="V786" i="5"/>
  <c r="E786" i="5" s="1"/>
  <c r="X786" i="5" s="1"/>
  <c r="V787" i="5"/>
  <c r="E787" i="5" s="1"/>
  <c r="X787" i="5" s="1"/>
  <c r="V788" i="5"/>
  <c r="E788" i="5"/>
  <c r="X788" i="5" s="1"/>
  <c r="V789" i="5"/>
  <c r="E789" i="5"/>
  <c r="V790" i="5"/>
  <c r="E790" i="5" s="1"/>
  <c r="X790" i="5" s="1"/>
  <c r="V791" i="5"/>
  <c r="E791" i="5"/>
  <c r="V792" i="5"/>
  <c r="E792" i="5"/>
  <c r="X792" i="5" s="1"/>
  <c r="V793" i="5"/>
  <c r="E793" i="5"/>
  <c r="X793" i="5" s="1"/>
  <c r="V794" i="5"/>
  <c r="E794" i="5" s="1"/>
  <c r="V795" i="5"/>
  <c r="E795" i="5" s="1"/>
  <c r="X795" i="5" s="1"/>
  <c r="V796" i="5"/>
  <c r="E796" i="5" s="1"/>
  <c r="X796" i="5" s="1"/>
  <c r="V797" i="5"/>
  <c r="E797" i="5" s="1"/>
  <c r="X797" i="5" s="1"/>
  <c r="V798" i="5"/>
  <c r="E798" i="5"/>
  <c r="X798" i="5" s="1"/>
  <c r="V799" i="5"/>
  <c r="E799" i="5"/>
  <c r="V800" i="5"/>
  <c r="E800" i="5" s="1"/>
  <c r="V801" i="5"/>
  <c r="E801" i="5"/>
  <c r="V802" i="5"/>
  <c r="E802" i="5" s="1"/>
  <c r="X802" i="5" s="1"/>
  <c r="V803" i="5"/>
  <c r="E803" i="5" s="1"/>
  <c r="X803" i="5" s="1"/>
  <c r="V804" i="5"/>
  <c r="V805" i="5"/>
  <c r="E805" i="5"/>
  <c r="X805" i="5" s="1"/>
  <c r="V806" i="5"/>
  <c r="E806" i="5"/>
  <c r="X806" i="5" s="1"/>
  <c r="V807" i="5"/>
  <c r="E807" i="5" s="1"/>
  <c r="X807" i="5" s="1"/>
  <c r="V808" i="5"/>
  <c r="E808" i="5"/>
  <c r="X808" i="5" s="1"/>
  <c r="V809" i="5"/>
  <c r="E809" i="5"/>
  <c r="X809" i="5" s="1"/>
  <c r="V810" i="5"/>
  <c r="E810" i="5"/>
  <c r="V811" i="5"/>
  <c r="V812" i="5"/>
  <c r="E812" i="5"/>
  <c r="V813" i="5"/>
  <c r="V814" i="5"/>
  <c r="E814" i="5" s="1"/>
  <c r="X814" i="5" s="1"/>
  <c r="V815" i="5"/>
  <c r="E815" i="5"/>
  <c r="X815" i="5" s="1"/>
  <c r="V816" i="5"/>
  <c r="E816" i="5"/>
  <c r="X816" i="5" s="1"/>
  <c r="V817" i="5"/>
  <c r="E817" i="5"/>
  <c r="X817" i="5" s="1"/>
  <c r="V818" i="5"/>
  <c r="E818" i="5" s="1"/>
  <c r="X818" i="5" s="1"/>
  <c r="V819" i="5"/>
  <c r="E819" i="5" s="1"/>
  <c r="X819" i="5" s="1"/>
  <c r="V820" i="5"/>
  <c r="E820" i="5"/>
  <c r="V821" i="5"/>
  <c r="E821" i="5" s="1"/>
  <c r="V822" i="5"/>
  <c r="E822" i="5"/>
  <c r="V823" i="5"/>
  <c r="E823" i="5"/>
  <c r="X823" i="5" s="1"/>
  <c r="V824" i="5"/>
  <c r="E824" i="5" s="1"/>
  <c r="X824" i="5" s="1"/>
  <c r="V825" i="5"/>
  <c r="E825" i="5"/>
  <c r="X825" i="5" s="1"/>
  <c r="V826" i="5"/>
  <c r="E826" i="5"/>
  <c r="X826" i="5" s="1"/>
  <c r="V827" i="5"/>
  <c r="E827" i="5" s="1"/>
  <c r="X827" i="5" s="1"/>
  <c r="V828" i="5"/>
  <c r="E828" i="5"/>
  <c r="X828" i="5" s="1"/>
  <c r="V829" i="5"/>
  <c r="E829" i="5"/>
  <c r="X829" i="5" s="1"/>
  <c r="V830" i="5"/>
  <c r="E830" i="5" s="1"/>
  <c r="V831" i="5"/>
  <c r="E831" i="5" s="1"/>
  <c r="V832" i="5"/>
  <c r="E832" i="5"/>
  <c r="V833" i="5"/>
  <c r="E833" i="5"/>
  <c r="X833" i="5" s="1"/>
  <c r="V834" i="5"/>
  <c r="E834" i="5" s="1"/>
  <c r="X834" i="5" s="1"/>
  <c r="V835" i="5"/>
  <c r="E835" i="5" s="1"/>
  <c r="X835" i="5" s="1"/>
  <c r="V836" i="5"/>
  <c r="E836" i="5"/>
  <c r="V837" i="5"/>
  <c r="E837" i="5"/>
  <c r="V838" i="5"/>
  <c r="E838" i="5"/>
  <c r="X838" i="5" s="1"/>
  <c r="V839" i="5"/>
  <c r="E839" i="5"/>
  <c r="X839" i="5" s="1"/>
  <c r="V840" i="5"/>
  <c r="E840" i="5"/>
  <c r="V841" i="5"/>
  <c r="E841" i="5"/>
  <c r="V842" i="5"/>
  <c r="E842" i="5"/>
  <c r="X842" i="5" s="1"/>
  <c r="V843" i="5"/>
  <c r="E843" i="5" s="1"/>
  <c r="X843" i="5" s="1"/>
  <c r="V844" i="5"/>
  <c r="E844" i="5" s="1"/>
  <c r="X844" i="5" s="1"/>
  <c r="V845" i="5"/>
  <c r="E845" i="5"/>
  <c r="V846" i="5"/>
  <c r="E846" i="5" s="1"/>
  <c r="X846" i="5" s="1"/>
  <c r="V847" i="5"/>
  <c r="E847" i="5" s="1"/>
  <c r="X847" i="5" s="1"/>
  <c r="V848" i="5"/>
  <c r="E848" i="5" s="1"/>
  <c r="X848" i="5" s="1"/>
  <c r="V849" i="5"/>
  <c r="E849" i="5"/>
  <c r="X849" i="5" s="1"/>
  <c r="V850" i="5"/>
  <c r="E850" i="5"/>
  <c r="V851" i="5"/>
  <c r="E851" i="5" s="1"/>
  <c r="V852" i="5"/>
  <c r="E852" i="5"/>
  <c r="V853" i="5"/>
  <c r="E853" i="5" s="1"/>
  <c r="V854" i="5"/>
  <c r="E854" i="5"/>
  <c r="V855" i="5"/>
  <c r="E855" i="5" s="1"/>
  <c r="X855" i="5" s="1"/>
  <c r="V856" i="5"/>
  <c r="E856" i="5"/>
  <c r="V857" i="5"/>
  <c r="E857" i="5"/>
  <c r="X857" i="5" s="1"/>
  <c r="V858" i="5"/>
  <c r="E858" i="5" s="1"/>
  <c r="V859" i="5"/>
  <c r="E859" i="5"/>
  <c r="X859" i="5" s="1"/>
  <c r="V860" i="5"/>
  <c r="E860" i="5"/>
  <c r="V861" i="5"/>
  <c r="E861" i="5"/>
  <c r="V862" i="5"/>
  <c r="E862" i="5" s="1"/>
  <c r="V863" i="5"/>
  <c r="E863" i="5"/>
  <c r="X863" i="5" s="1"/>
  <c r="V864" i="5"/>
  <c r="E864" i="5"/>
  <c r="X864" i="5" s="1"/>
  <c r="V865" i="5"/>
  <c r="E865" i="5"/>
  <c r="V866" i="5"/>
  <c r="E866" i="5" s="1"/>
  <c r="X866" i="5" s="1"/>
  <c r="V867" i="5"/>
  <c r="E867" i="5"/>
  <c r="V868" i="5"/>
  <c r="E868" i="5"/>
  <c r="X868" i="5" s="1"/>
  <c r="V869" i="5"/>
  <c r="E869" i="5" s="1"/>
  <c r="X869" i="5" s="1"/>
  <c r="V870" i="5"/>
  <c r="E870" i="5" s="1"/>
  <c r="V871" i="5"/>
  <c r="E871" i="5"/>
  <c r="V872" i="5"/>
  <c r="E872" i="5"/>
  <c r="V873" i="5"/>
  <c r="E873" i="5"/>
  <c r="X873" i="5" s="1"/>
  <c r="V874" i="5"/>
  <c r="E874" i="5" s="1"/>
  <c r="X874" i="5" s="1"/>
  <c r="V875" i="5"/>
  <c r="E875" i="5"/>
  <c r="V876" i="5"/>
  <c r="E876" i="5"/>
  <c r="V877" i="5"/>
  <c r="E877" i="5"/>
  <c r="X877" i="5" s="1"/>
  <c r="V878" i="5"/>
  <c r="E878" i="5"/>
  <c r="X878" i="5" s="1"/>
  <c r="V879" i="5"/>
  <c r="E879" i="5" s="1"/>
  <c r="V880" i="5"/>
  <c r="E880" i="5"/>
  <c r="V881" i="5"/>
  <c r="E881" i="5"/>
  <c r="V882" i="5"/>
  <c r="E882" i="5" s="1"/>
  <c r="X882" i="5" s="1"/>
  <c r="V883" i="5"/>
  <c r="E883" i="5"/>
  <c r="X883" i="5" s="1"/>
  <c r="V884" i="5"/>
  <c r="E884" i="5"/>
  <c r="V885" i="5"/>
  <c r="E885" i="5"/>
  <c r="X885" i="5" s="1"/>
  <c r="V886" i="5"/>
  <c r="E886" i="5" s="1"/>
  <c r="X886" i="5" s="1"/>
  <c r="V887" i="5"/>
  <c r="E887" i="5" s="1"/>
  <c r="X887" i="5" s="1"/>
  <c r="V888" i="5"/>
  <c r="E888" i="5"/>
  <c r="X888" i="5" s="1"/>
  <c r="V889" i="5"/>
  <c r="E889" i="5"/>
  <c r="V890" i="5"/>
  <c r="E890" i="5" s="1"/>
  <c r="V891" i="5"/>
  <c r="E891" i="5"/>
  <c r="V892" i="5"/>
  <c r="E892" i="5"/>
  <c r="V893" i="5"/>
  <c r="E893" i="5" s="1"/>
  <c r="X893" i="5" s="1"/>
  <c r="V894" i="5"/>
  <c r="E894" i="5"/>
  <c r="V895" i="5"/>
  <c r="E895" i="5"/>
  <c r="X895" i="5" s="1"/>
  <c r="V896" i="5"/>
  <c r="E896" i="5"/>
  <c r="X896" i="5" s="1"/>
  <c r="V897" i="5"/>
  <c r="E897" i="5"/>
  <c r="X897" i="5" s="1"/>
  <c r="V898" i="5"/>
  <c r="E898" i="5" s="1"/>
  <c r="V899" i="5"/>
  <c r="E899" i="5"/>
  <c r="V900" i="5"/>
  <c r="E900" i="5"/>
  <c r="V901" i="5"/>
  <c r="E901" i="5" s="1"/>
  <c r="X901" i="5" s="1"/>
  <c r="V902" i="5"/>
  <c r="E902" i="5"/>
  <c r="X902" i="5" s="1"/>
  <c r="V903" i="5"/>
  <c r="E903" i="5" s="1"/>
  <c r="X903" i="5" s="1"/>
  <c r="V904" i="5"/>
  <c r="E904" i="5"/>
  <c r="X904" i="5" s="1"/>
  <c r="V905" i="5"/>
  <c r="E905" i="5"/>
  <c r="X905" i="5" s="1"/>
  <c r="V906" i="5"/>
  <c r="E906" i="5" s="1"/>
  <c r="X906" i="5" s="1"/>
  <c r="V907" i="5"/>
  <c r="E907" i="5"/>
  <c r="X907" i="5" s="1"/>
  <c r="V908" i="5"/>
  <c r="E908" i="5"/>
  <c r="V909" i="5"/>
  <c r="E909" i="5"/>
  <c r="V910" i="5"/>
  <c r="E910" i="5" s="1"/>
  <c r="X910" i="5" s="1"/>
  <c r="V911" i="5"/>
  <c r="E911" i="5"/>
  <c r="V912" i="5"/>
  <c r="E912" i="5"/>
  <c r="X912" i="5" s="1"/>
  <c r="V913" i="5"/>
  <c r="E913" i="5"/>
  <c r="X913" i="5" s="1"/>
  <c r="V914" i="5"/>
  <c r="E914" i="5" s="1"/>
  <c r="X914" i="5" s="1"/>
  <c r="V915" i="5"/>
  <c r="E915" i="5"/>
  <c r="X915" i="5" s="1"/>
  <c r="V916" i="5"/>
  <c r="E916" i="5"/>
  <c r="X916" i="5" s="1"/>
  <c r="V917" i="5"/>
  <c r="E917" i="5" s="1"/>
  <c r="V918" i="5"/>
  <c r="V919" i="5"/>
  <c r="E919" i="5"/>
  <c r="V920" i="5"/>
  <c r="E920" i="5"/>
  <c r="X920" i="5" s="1"/>
  <c r="V921" i="5"/>
  <c r="E921" i="5"/>
  <c r="X921" i="5" s="1"/>
  <c r="V922" i="5"/>
  <c r="E922" i="5" s="1"/>
  <c r="X922" i="5" s="1"/>
  <c r="V923" i="5"/>
  <c r="E923" i="5"/>
  <c r="X923" i="5" s="1"/>
  <c r="V924" i="5"/>
  <c r="E924" i="5"/>
  <c r="V925" i="5"/>
  <c r="E925" i="5"/>
  <c r="X925" i="5" s="1"/>
  <c r="V926" i="5"/>
  <c r="E926" i="5"/>
  <c r="V927" i="5"/>
  <c r="E927" i="5" s="1"/>
  <c r="V928" i="5"/>
  <c r="E928" i="5"/>
  <c r="V929" i="5"/>
  <c r="E929" i="5"/>
  <c r="X929" i="5" s="1"/>
  <c r="V930" i="5"/>
  <c r="E930" i="5" s="1"/>
  <c r="V931" i="5"/>
  <c r="E931" i="5"/>
  <c r="X931" i="5" s="1"/>
  <c r="V932" i="5"/>
  <c r="E932" i="5"/>
  <c r="X932" i="5" s="1"/>
  <c r="V933" i="5"/>
  <c r="E933" i="5"/>
  <c r="X933" i="5" s="1"/>
  <c r="V934" i="5"/>
  <c r="E934" i="5" s="1"/>
  <c r="X934" i="5" s="1"/>
  <c r="V935" i="5"/>
  <c r="E935" i="5" s="1"/>
  <c r="X935" i="5" s="1"/>
  <c r="V936" i="5"/>
  <c r="E936" i="5"/>
  <c r="V937" i="5"/>
  <c r="E937" i="5"/>
  <c r="V938" i="5"/>
  <c r="E938" i="5" s="1"/>
  <c r="V939" i="5"/>
  <c r="E939" i="5"/>
  <c r="X939" i="5" s="1"/>
  <c r="V940" i="5"/>
  <c r="E940" i="5"/>
  <c r="X940" i="5" s="1"/>
  <c r="V941" i="5"/>
  <c r="E941" i="5" s="1"/>
  <c r="X941" i="5" s="1"/>
  <c r="V942" i="5"/>
  <c r="E942" i="5"/>
  <c r="X942" i="5" s="1"/>
  <c r="V943" i="5"/>
  <c r="E943" i="5"/>
  <c r="X943" i="5" s="1"/>
  <c r="V944" i="5"/>
  <c r="E944" i="5"/>
  <c r="X944" i="5" s="1"/>
  <c r="V945" i="5"/>
  <c r="E945" i="5"/>
  <c r="V946" i="5"/>
  <c r="E946" i="5" s="1"/>
  <c r="V947" i="5"/>
  <c r="E947" i="5"/>
  <c r="V948" i="5"/>
  <c r="E948" i="5"/>
  <c r="X948" i="5" s="1"/>
  <c r="V949" i="5"/>
  <c r="E949" i="5" s="1"/>
  <c r="X949" i="5" s="1"/>
  <c r="V950" i="5"/>
  <c r="E950" i="5"/>
  <c r="X950" i="5" s="1"/>
  <c r="V951" i="5"/>
  <c r="E951" i="5" s="1"/>
  <c r="V952" i="5"/>
  <c r="E952" i="5"/>
  <c r="X952" i="5" s="1"/>
  <c r="V953" i="5"/>
  <c r="E953" i="5"/>
  <c r="X953" i="5" s="1"/>
  <c r="V954" i="5"/>
  <c r="E954" i="5" s="1"/>
  <c r="X954" i="5" s="1"/>
  <c r="V955" i="5"/>
  <c r="E955" i="5"/>
  <c r="V956" i="5"/>
  <c r="E956" i="5"/>
  <c r="V957" i="5"/>
  <c r="E957" i="5"/>
  <c r="V958" i="5"/>
  <c r="E958" i="5" s="1"/>
  <c r="X958" i="5" s="1"/>
  <c r="V959" i="5"/>
  <c r="E959" i="5"/>
  <c r="X959" i="5" s="1"/>
  <c r="V960" i="5"/>
  <c r="E960" i="5"/>
  <c r="V961" i="5"/>
  <c r="E961" i="5"/>
  <c r="X961" i="5" s="1"/>
  <c r="V962" i="5"/>
  <c r="E962" i="5" s="1"/>
  <c r="X962" i="5" s="1"/>
  <c r="V963" i="5"/>
  <c r="E963" i="5"/>
  <c r="X963" i="5" s="1"/>
  <c r="V964" i="5"/>
  <c r="E964" i="5"/>
  <c r="V965" i="5"/>
  <c r="E965" i="5"/>
  <c r="V966" i="5"/>
  <c r="V967" i="5"/>
  <c r="E967" i="5"/>
  <c r="X967" i="5" s="1"/>
  <c r="V968" i="5"/>
  <c r="E968" i="5"/>
  <c r="X968" i="5" s="1"/>
  <c r="V969" i="5"/>
  <c r="E969" i="5"/>
  <c r="V970" i="5"/>
  <c r="E970" i="5" s="1"/>
  <c r="X970" i="5" s="1"/>
  <c r="V971" i="5"/>
  <c r="E971" i="5"/>
  <c r="X971" i="5" s="1"/>
  <c r="V972" i="5"/>
  <c r="E972" i="5"/>
  <c r="X972" i="5" s="1"/>
  <c r="V973" i="5"/>
  <c r="E973" i="5" s="1"/>
  <c r="X973" i="5" s="1"/>
  <c r="V974" i="5"/>
  <c r="E974" i="5"/>
  <c r="V975" i="5"/>
  <c r="V976" i="5"/>
  <c r="E976" i="5"/>
  <c r="V977" i="5"/>
  <c r="E977" i="5"/>
  <c r="V978" i="5"/>
  <c r="E978" i="5" s="1"/>
  <c r="X978" i="5" s="1"/>
  <c r="V979" i="5"/>
  <c r="E979" i="5"/>
  <c r="V980" i="5"/>
  <c r="E980" i="5"/>
  <c r="X980" i="5" s="1"/>
  <c r="V981" i="5"/>
  <c r="E981" i="5" s="1"/>
  <c r="X981" i="5" s="1"/>
  <c r="V982" i="5"/>
  <c r="E982" i="5"/>
  <c r="X982" i="5" s="1"/>
  <c r="V983" i="5"/>
  <c r="V984" i="5"/>
  <c r="E984" i="5"/>
  <c r="V985" i="5"/>
  <c r="E985" i="5"/>
  <c r="V986" i="5"/>
  <c r="E986" i="5" s="1"/>
  <c r="V987" i="5"/>
  <c r="E987" i="5"/>
  <c r="X987" i="5" s="1"/>
  <c r="V988" i="5"/>
  <c r="E988" i="5"/>
  <c r="X988" i="5" s="1"/>
  <c r="V989" i="5"/>
  <c r="E989" i="5"/>
  <c r="X989" i="5" s="1"/>
  <c r="V990" i="5"/>
  <c r="E990" i="5" s="1"/>
  <c r="V991" i="5"/>
  <c r="E991" i="5"/>
  <c r="X991" i="5" s="1"/>
  <c r="V992" i="5"/>
  <c r="E992" i="5"/>
  <c r="X992" i="5" s="1"/>
  <c r="V993" i="5"/>
  <c r="E993" i="5"/>
  <c r="V994" i="5"/>
  <c r="E994" i="5" s="1"/>
  <c r="V995" i="5"/>
  <c r="E995" i="5"/>
  <c r="X995" i="5" s="1"/>
  <c r="V996" i="5"/>
  <c r="E996" i="5"/>
  <c r="X996" i="5" s="1"/>
  <c r="V997" i="5"/>
  <c r="E997" i="5" s="1"/>
  <c r="X997" i="5" s="1"/>
  <c r="V998" i="5"/>
  <c r="E998" i="5" s="1"/>
  <c r="X998" i="5" s="1"/>
  <c r="V999" i="5"/>
  <c r="E999" i="5"/>
  <c r="X999" i="5" s="1"/>
  <c r="V1000" i="5"/>
  <c r="E1000" i="5"/>
  <c r="X1000" i="5" s="1"/>
  <c r="V1001" i="5"/>
  <c r="E1001" i="5"/>
  <c r="X1001" i="5" s="1"/>
  <c r="V1002" i="5"/>
  <c r="E1002" i="5" s="1"/>
  <c r="X1002" i="5" s="1"/>
  <c r="V1003" i="5"/>
  <c r="E1003" i="5"/>
  <c r="V1004" i="5"/>
  <c r="E1004" i="5"/>
  <c r="V1005" i="5"/>
  <c r="E1005" i="5"/>
  <c r="X1005" i="5" s="1"/>
  <c r="V1006" i="5"/>
  <c r="E1006" i="5"/>
  <c r="X1006" i="5" s="1"/>
  <c r="V1007" i="5"/>
  <c r="E1007" i="5" s="1"/>
  <c r="X1007" i="5" s="1"/>
  <c r="V1008" i="5"/>
  <c r="E1008" i="5"/>
  <c r="X1008" i="5" s="1"/>
  <c r="V1009" i="5"/>
  <c r="E1009" i="5"/>
  <c r="X1009" i="5" s="1"/>
  <c r="V1010" i="5"/>
  <c r="E1010" i="5" s="1"/>
  <c r="X1010" i="5" s="1"/>
  <c r="V1011" i="5"/>
  <c r="E1011" i="5"/>
  <c r="V1012" i="5"/>
  <c r="E1012" i="5"/>
  <c r="V1013" i="5"/>
  <c r="E1013" i="5"/>
  <c r="V1014" i="5"/>
  <c r="E1014" i="5" s="1"/>
  <c r="V1015" i="5"/>
  <c r="E1015" i="5" s="1"/>
  <c r="V1016" i="5"/>
  <c r="E1016" i="5"/>
  <c r="X1016" i="5" s="1"/>
  <c r="V1017" i="5"/>
  <c r="E1017" i="5"/>
  <c r="V1018" i="5"/>
  <c r="E1018" i="5" s="1"/>
  <c r="X1018" i="5" s="1"/>
  <c r="V1019" i="5"/>
  <c r="E1019" i="5"/>
  <c r="X1019" i="5" s="1"/>
  <c r="V1020" i="5"/>
  <c r="E1020" i="5"/>
  <c r="X1020" i="5" s="1"/>
  <c r="V1021" i="5"/>
  <c r="E1021" i="5"/>
  <c r="V1022" i="5"/>
  <c r="V1023" i="5"/>
  <c r="E1023" i="5"/>
  <c r="V1024" i="5"/>
  <c r="E1024" i="5"/>
  <c r="V1025" i="5"/>
  <c r="E1025" i="5"/>
  <c r="X1025" i="5" s="1"/>
  <c r="V1026" i="5"/>
  <c r="E1026" i="5" s="1"/>
  <c r="X1026" i="5" s="1"/>
  <c r="V1027" i="5"/>
  <c r="E1027" i="5"/>
  <c r="X1027" i="5" s="1"/>
  <c r="V1028" i="5"/>
  <c r="E1028" i="5"/>
  <c r="V1029" i="5"/>
  <c r="V1030" i="5"/>
  <c r="E1030" i="5"/>
  <c r="X1030" i="5" s="1"/>
  <c r="V1031" i="5"/>
  <c r="V1032" i="5"/>
  <c r="E1032" i="5"/>
  <c r="V1033" i="5"/>
  <c r="E1033" i="5"/>
  <c r="V1034" i="5"/>
  <c r="E1034" i="5" s="1"/>
  <c r="X1034" i="5" s="1"/>
  <c r="V1035" i="5"/>
  <c r="E1035" i="5"/>
  <c r="X1035" i="5" s="1"/>
  <c r="V1036" i="5"/>
  <c r="E1036" i="5"/>
  <c r="V1037" i="5"/>
  <c r="E1037" i="5"/>
  <c r="V1038" i="5"/>
  <c r="E1038" i="5"/>
  <c r="X1038" i="5" s="1"/>
  <c r="V1039" i="5"/>
  <c r="E1039" i="5"/>
  <c r="X1039" i="5" s="1"/>
  <c r="V1040" i="5"/>
  <c r="E1040" i="5"/>
  <c r="V1041" i="5"/>
  <c r="E1041" i="5"/>
  <c r="V1042" i="5"/>
  <c r="E1042" i="5" s="1"/>
  <c r="V1043" i="5"/>
  <c r="E1043" i="5"/>
  <c r="X1043" i="5" s="1"/>
  <c r="V1044" i="5"/>
  <c r="E1044" i="5"/>
  <c r="X1044" i="5" s="1"/>
  <c r="V1045" i="5"/>
  <c r="E1045" i="5" s="1"/>
  <c r="V1046" i="5"/>
  <c r="E1046" i="5"/>
  <c r="X1046" i="5" s="1"/>
  <c r="V1047" i="5"/>
  <c r="E1047" i="5"/>
  <c r="X1047" i="5" s="1"/>
  <c r="V1048" i="5"/>
  <c r="E1048" i="5"/>
  <c r="X1048" i="5" s="1"/>
  <c r="V1049" i="5"/>
  <c r="E1049" i="5"/>
  <c r="V1050" i="5"/>
  <c r="E1050" i="5" s="1"/>
  <c r="X1050" i="5" s="1"/>
  <c r="V1051" i="5"/>
  <c r="E1051" i="5"/>
  <c r="V1052" i="5"/>
  <c r="E1052" i="5"/>
  <c r="X1052" i="5" s="1"/>
  <c r="V1053" i="5"/>
  <c r="E1053" i="5"/>
  <c r="X1053" i="5" s="1"/>
  <c r="V1054" i="5"/>
  <c r="E1054" i="5"/>
  <c r="X1054" i="5" s="1"/>
  <c r="V1055" i="5"/>
  <c r="E1055" i="5"/>
  <c r="X1055" i="5" s="1"/>
  <c r="V1056" i="5"/>
  <c r="E1056" i="5"/>
  <c r="X1056" i="5" s="1"/>
  <c r="V1057" i="5"/>
  <c r="E1057" i="5"/>
  <c r="V1058" i="5"/>
  <c r="E1058" i="5" s="1"/>
  <c r="V1059" i="5"/>
  <c r="E1059" i="5"/>
  <c r="V1060" i="5"/>
  <c r="E1060" i="5"/>
  <c r="V1061" i="5"/>
  <c r="E1061" i="5"/>
  <c r="X1061" i="5" s="1"/>
  <c r="V1062" i="5"/>
  <c r="E1062" i="5" s="1"/>
  <c r="X1062" i="5" s="1"/>
  <c r="V1063" i="5"/>
  <c r="E1063" i="5" s="1"/>
  <c r="V1064" i="5"/>
  <c r="E1064" i="5"/>
  <c r="V1065" i="5"/>
  <c r="E1065" i="5"/>
  <c r="X1065" i="5" s="1"/>
  <c r="V1066" i="5"/>
  <c r="E1066" i="5" s="1"/>
  <c r="X1066" i="5" s="1"/>
  <c r="V1067" i="5"/>
  <c r="E1067" i="5"/>
  <c r="V1068" i="5"/>
  <c r="E1068" i="5"/>
  <c r="V1069" i="5"/>
  <c r="E1069" i="5" s="1"/>
  <c r="V1070" i="5"/>
  <c r="E1070" i="5"/>
  <c r="X1070" i="5" s="1"/>
  <c r="V1071" i="5"/>
  <c r="E1071" i="5"/>
  <c r="X1071" i="5" s="1"/>
  <c r="V1072" i="5"/>
  <c r="E1072" i="5"/>
  <c r="V1073" i="5"/>
  <c r="E1073" i="5"/>
  <c r="V1074" i="5"/>
  <c r="E1074" i="5" s="1"/>
  <c r="X1074" i="5" s="1"/>
  <c r="V1075" i="5"/>
  <c r="E1075" i="5"/>
  <c r="X1075" i="5" s="1"/>
  <c r="V1076" i="5"/>
  <c r="E1076" i="5"/>
  <c r="V1077" i="5"/>
  <c r="E1077" i="5" s="1"/>
  <c r="V1078" i="5"/>
  <c r="E1078" i="5"/>
  <c r="V1079" i="5"/>
  <c r="E1079" i="5" s="1"/>
  <c r="V1080" i="5"/>
  <c r="E1080" i="5"/>
  <c r="X1080" i="5" s="1"/>
  <c r="V1081" i="5"/>
  <c r="E1081" i="5"/>
  <c r="X1081" i="5" s="1"/>
  <c r="V1082" i="5"/>
  <c r="E1082" i="5" s="1"/>
  <c r="V1083" i="5"/>
  <c r="E1083" i="5"/>
  <c r="X1083" i="5" s="1"/>
  <c r="V1084" i="5"/>
  <c r="E1084" i="5"/>
  <c r="X1084" i="5" s="1"/>
  <c r="V1085" i="5"/>
  <c r="E1085" i="5"/>
  <c r="X1085" i="5" s="1"/>
  <c r="V1086" i="5"/>
  <c r="E1086" i="5" s="1"/>
  <c r="V1087" i="5"/>
  <c r="E1087" i="5"/>
  <c r="X1087" i="5" s="1"/>
  <c r="V1088" i="5"/>
  <c r="E1088" i="5"/>
  <c r="V1089" i="5"/>
  <c r="E1089" i="5"/>
  <c r="X1089" i="5" s="1"/>
  <c r="V1090" i="5"/>
  <c r="E1090" i="5" s="1"/>
  <c r="X1090" i="5" s="1"/>
  <c r="V1091" i="5"/>
  <c r="E1091" i="5"/>
  <c r="V1092" i="5"/>
  <c r="E1092" i="5"/>
  <c r="X1092" i="5" s="1"/>
  <c r="V1093" i="5"/>
  <c r="E1093" i="5"/>
  <c r="X1093" i="5" s="1"/>
  <c r="V1094" i="5"/>
  <c r="V1095" i="5"/>
  <c r="E1095" i="5"/>
  <c r="V1096" i="5"/>
  <c r="E1096" i="5"/>
  <c r="V1097" i="5"/>
  <c r="E1097" i="5"/>
  <c r="V1098" i="5"/>
  <c r="E1098" i="5" s="1"/>
  <c r="X1098" i="5" s="1"/>
  <c r="V1099" i="5"/>
  <c r="E1099" i="5"/>
  <c r="X1099" i="5" s="1"/>
  <c r="V1100" i="5"/>
  <c r="E1100" i="5"/>
  <c r="V1101" i="5"/>
  <c r="E1101" i="5" s="1"/>
  <c r="X1101" i="5" s="1"/>
  <c r="V1102" i="5"/>
  <c r="E1102" i="5"/>
  <c r="X1102" i="5" s="1"/>
  <c r="V1103" i="5"/>
  <c r="V1104" i="5"/>
  <c r="E1104" i="5"/>
  <c r="X1104" i="5" s="1"/>
  <c r="V1105" i="5"/>
  <c r="E1105" i="5"/>
  <c r="V1106" i="5"/>
  <c r="E1106" i="5" s="1"/>
  <c r="V1107" i="5"/>
  <c r="E1107" i="5"/>
  <c r="V1108" i="5"/>
  <c r="E1108" i="5"/>
  <c r="V1109" i="5"/>
  <c r="E1109" i="5" s="1"/>
  <c r="X1109" i="5" s="1"/>
  <c r="V1110" i="5"/>
  <c r="E1110" i="5"/>
  <c r="V1111" i="5"/>
  <c r="V1112" i="5"/>
  <c r="E1112" i="5"/>
  <c r="V1113" i="5"/>
  <c r="E1113" i="5"/>
  <c r="X1113" i="5" s="1"/>
  <c r="V1114" i="5"/>
  <c r="E1114" i="5" s="1"/>
  <c r="X1114" i="5" s="1"/>
  <c r="V1115" i="5"/>
  <c r="E1115" i="5"/>
  <c r="V1116" i="5"/>
  <c r="E1116" i="5"/>
  <c r="V1117" i="5"/>
  <c r="E1117" i="5"/>
  <c r="X1117" i="5" s="1"/>
  <c r="V1118" i="5"/>
  <c r="E1118" i="5" s="1"/>
  <c r="X1118" i="5" s="1"/>
  <c r="V1119" i="5"/>
  <c r="E1119" i="5"/>
  <c r="X1119" i="5" s="1"/>
  <c r="V1120" i="5"/>
  <c r="E1120" i="5"/>
  <c r="X1120" i="5" s="1"/>
  <c r="V1121" i="5"/>
  <c r="E1121" i="5"/>
  <c r="X1121" i="5" s="1"/>
  <c r="V1122" i="5"/>
  <c r="E1122" i="5" s="1"/>
  <c r="X1122" i="5" s="1"/>
  <c r="V1123" i="5"/>
  <c r="E1123" i="5"/>
  <c r="X1123" i="5" s="1"/>
  <c r="V1124" i="5"/>
  <c r="E1124" i="5"/>
  <c r="V1125" i="5"/>
  <c r="E1125" i="5" s="1"/>
  <c r="V1126" i="5"/>
  <c r="E1126" i="5" s="1"/>
  <c r="V1127" i="5"/>
  <c r="E1127" i="5"/>
  <c r="X1127" i="5" s="1"/>
  <c r="V1128" i="5"/>
  <c r="E1128" i="5"/>
  <c r="X1128" i="5" s="1"/>
  <c r="V1129" i="5"/>
  <c r="E1129" i="5"/>
  <c r="V1130" i="5"/>
  <c r="E1130" i="5" s="1"/>
  <c r="X1130" i="5" s="1"/>
  <c r="V1131" i="5"/>
  <c r="E1131" i="5"/>
  <c r="V1132" i="5"/>
  <c r="E1132" i="5"/>
  <c r="X1132" i="5" s="1"/>
  <c r="V1133" i="5"/>
  <c r="E1133" i="5"/>
  <c r="V1134" i="5"/>
  <c r="E1134" i="5"/>
  <c r="V1135" i="5"/>
  <c r="E1135" i="5" s="1"/>
  <c r="V1136" i="5"/>
  <c r="E1136" i="5"/>
  <c r="X1136" i="5" s="1"/>
  <c r="V1137" i="5"/>
  <c r="E1137" i="5"/>
  <c r="V1138" i="5"/>
  <c r="E1138" i="5" s="1"/>
  <c r="X1138" i="5" s="1"/>
  <c r="V1139" i="5"/>
  <c r="E1139" i="5"/>
  <c r="X1139" i="5" s="1"/>
  <c r="V1140" i="5"/>
  <c r="E1140" i="5"/>
  <c r="X1140" i="5" s="1"/>
  <c r="V1141" i="5"/>
  <c r="E1141" i="5"/>
  <c r="X1141" i="5" s="1"/>
  <c r="V1142" i="5"/>
  <c r="E1142" i="5" s="1"/>
  <c r="X1142" i="5" s="1"/>
  <c r="V1143" i="5"/>
  <c r="E1143" i="5" s="1"/>
  <c r="V1144" i="5"/>
  <c r="E1144" i="5"/>
  <c r="V1145" i="5"/>
  <c r="E1145" i="5"/>
  <c r="V1146" i="5"/>
  <c r="E1146" i="5" s="1"/>
  <c r="X1146" i="5" s="1"/>
  <c r="V1147" i="5"/>
  <c r="E1147" i="5"/>
  <c r="X1147" i="5" s="1"/>
  <c r="V1148" i="5"/>
  <c r="E1148" i="5"/>
  <c r="V1149" i="5"/>
  <c r="E1149" i="5"/>
  <c r="X1149" i="5" s="1"/>
  <c r="V1150" i="5"/>
  <c r="V1151" i="5"/>
  <c r="E1151" i="5"/>
  <c r="X1151" i="5" s="1"/>
  <c r="V1152" i="5"/>
  <c r="E1152" i="5"/>
  <c r="V1153" i="5"/>
  <c r="E1153" i="5"/>
  <c r="V1154" i="5"/>
  <c r="E1154" i="5" s="1"/>
  <c r="V1155" i="5"/>
  <c r="E1155" i="5"/>
  <c r="X1155" i="5" s="1"/>
  <c r="V1156" i="5"/>
  <c r="E1156" i="5"/>
  <c r="X1156" i="5" s="1"/>
  <c r="V1157" i="5"/>
  <c r="V1158" i="5"/>
  <c r="E1158" i="5"/>
  <c r="X1158" i="5" s="1"/>
  <c r="V1159" i="5"/>
  <c r="E1159" i="5" s="1"/>
  <c r="X1159" i="5" s="1"/>
  <c r="V1160" i="5"/>
  <c r="E1160" i="5"/>
  <c r="X1160" i="5" s="1"/>
  <c r="V1161" i="5"/>
  <c r="E1161" i="5"/>
  <c r="X1161" i="5" s="1"/>
  <c r="V1162" i="5"/>
  <c r="E1162" i="5" s="1"/>
  <c r="V1163" i="5"/>
  <c r="E1163" i="5"/>
  <c r="V1164" i="5"/>
  <c r="E1164" i="5"/>
  <c r="V1165" i="5"/>
  <c r="E1165" i="5"/>
  <c r="X1165" i="5" s="1"/>
  <c r="V1166" i="5"/>
  <c r="V1167" i="5"/>
  <c r="E1167" i="5"/>
  <c r="V1168" i="5"/>
  <c r="E1168" i="5"/>
  <c r="X1168" i="5" s="1"/>
  <c r="V1169" i="5"/>
  <c r="E1169" i="5"/>
  <c r="X1169" i="5" s="1"/>
  <c r="V1170" i="5"/>
  <c r="E1170" i="5" s="1"/>
  <c r="X1170" i="5" s="1"/>
  <c r="V1171" i="5"/>
  <c r="E1171" i="5"/>
  <c r="V1172" i="5"/>
  <c r="E1172" i="5"/>
  <c r="V1173" i="5"/>
  <c r="E1173" i="5" s="1"/>
  <c r="V1174" i="5"/>
  <c r="E1174" i="5"/>
  <c r="X1174" i="5" s="1"/>
  <c r="V1175" i="5"/>
  <c r="V1176" i="5"/>
  <c r="E1176" i="5"/>
  <c r="X1176" i="5" s="1"/>
  <c r="V1177" i="5"/>
  <c r="E1177" i="5"/>
  <c r="X1177" i="5" s="1"/>
  <c r="V1178" i="5"/>
  <c r="E1178" i="5" s="1"/>
  <c r="V1179" i="5"/>
  <c r="E1179" i="5"/>
  <c r="X1179" i="5" s="1"/>
  <c r="V1180" i="5"/>
  <c r="E1180" i="5"/>
  <c r="X1180" i="5" s="1"/>
  <c r="V1181" i="5"/>
  <c r="E1181" i="5"/>
  <c r="V1182" i="5"/>
  <c r="E1182" i="5"/>
  <c r="V1183" i="5"/>
  <c r="E1183" i="5"/>
  <c r="X1183" i="5" s="1"/>
  <c r="V1184" i="5"/>
  <c r="E1184" i="5"/>
  <c r="X1184" i="5" s="1"/>
  <c r="V1185" i="5"/>
  <c r="E1185" i="5"/>
  <c r="V1186" i="5"/>
  <c r="E1186" i="5" s="1"/>
  <c r="X1186" i="5" s="1"/>
  <c r="V1187" i="5"/>
  <c r="E1187" i="5"/>
  <c r="X1187" i="5" s="1"/>
  <c r="V1188" i="5"/>
  <c r="E1188" i="5"/>
  <c r="X1188" i="5" s="1"/>
  <c r="V1189" i="5"/>
  <c r="E1189" i="5"/>
  <c r="V1190" i="5"/>
  <c r="E1190" i="5" s="1"/>
  <c r="V1191" i="5"/>
  <c r="E1191" i="5"/>
  <c r="V1192" i="5"/>
  <c r="E1192" i="5"/>
  <c r="X1192" i="5" s="1"/>
  <c r="V1193" i="5"/>
  <c r="E1193" i="5"/>
  <c r="X1193" i="5" s="1"/>
  <c r="V1194" i="5"/>
  <c r="E1194" i="5" s="1"/>
  <c r="X1194" i="5" s="1"/>
  <c r="V1195" i="5"/>
  <c r="E1195" i="5"/>
  <c r="X1195" i="5" s="1"/>
  <c r="V1196" i="5"/>
  <c r="E1196" i="5"/>
  <c r="X1196" i="5" s="1"/>
  <c r="V1197" i="5"/>
  <c r="E1197" i="5" s="1"/>
  <c r="X1197" i="5" s="1"/>
  <c r="V1198" i="5"/>
  <c r="E1198" i="5"/>
  <c r="V1199" i="5"/>
  <c r="E1199" i="5"/>
  <c r="V1200" i="5"/>
  <c r="E1200" i="5"/>
  <c r="V1201" i="5"/>
  <c r="E1201" i="5"/>
  <c r="X1201" i="5" s="1"/>
  <c r="V1202" i="5"/>
  <c r="E1202" i="5" s="1"/>
  <c r="X1202" i="5" s="1"/>
  <c r="V1203" i="5"/>
  <c r="E1203" i="5"/>
  <c r="X1203" i="5" s="1"/>
  <c r="V1204" i="5"/>
  <c r="E1204" i="5"/>
  <c r="X1204" i="5" s="1"/>
  <c r="V1205" i="5"/>
  <c r="E1205" i="5"/>
  <c r="X1205" i="5" s="1"/>
  <c r="V1206" i="5"/>
  <c r="E1206" i="5"/>
  <c r="X1206" i="5" s="1"/>
  <c r="V1207" i="5"/>
  <c r="E1207" i="5" s="1"/>
  <c r="X1207" i="5" s="1"/>
  <c r="V1208" i="5"/>
  <c r="E1208" i="5"/>
  <c r="V1209" i="5"/>
  <c r="E1209" i="5"/>
  <c r="V1210" i="5"/>
  <c r="E1210" i="5" s="1"/>
  <c r="V1211" i="5"/>
  <c r="E1211" i="5"/>
  <c r="V1212" i="5"/>
  <c r="E1212" i="5"/>
  <c r="X1212" i="5" s="1"/>
  <c r="V1213" i="5"/>
  <c r="E1213" i="5"/>
  <c r="X1213" i="5" s="1"/>
  <c r="V1214" i="5"/>
  <c r="E1214" i="5" s="1"/>
  <c r="V1215" i="5"/>
  <c r="E1215" i="5"/>
  <c r="X1215" i="5" s="1"/>
  <c r="V1216" i="5"/>
  <c r="E1216" i="5"/>
  <c r="X1216" i="5" s="1"/>
  <c r="V1217" i="5"/>
  <c r="E1217" i="5"/>
  <c r="V1218" i="5"/>
  <c r="E1218" i="5" s="1"/>
  <c r="V1219" i="5"/>
  <c r="E1219" i="5"/>
  <c r="V1220" i="5"/>
  <c r="E1220" i="5"/>
  <c r="X1220" i="5" s="1"/>
  <c r="V1221" i="5"/>
  <c r="E1221" i="5"/>
  <c r="X1221" i="5" s="1"/>
  <c r="V1222" i="5"/>
  <c r="E1222" i="5"/>
  <c r="X1222" i="5" s="1"/>
  <c r="V1223" i="5"/>
  <c r="E1223" i="5"/>
  <c r="X1223" i="5" s="1"/>
  <c r="V1224" i="5"/>
  <c r="E1224" i="5"/>
  <c r="X1224" i="5" s="1"/>
  <c r="V1225" i="5"/>
  <c r="E1225" i="5"/>
  <c r="V1226" i="5"/>
  <c r="E1226" i="5" s="1"/>
  <c r="V1227" i="5"/>
  <c r="E1227" i="5"/>
  <c r="V1228" i="5"/>
  <c r="E1228" i="5"/>
  <c r="X1228" i="5" s="1"/>
  <c r="V1229" i="5"/>
  <c r="E1229" i="5" s="1"/>
  <c r="X1229" i="5" s="1"/>
  <c r="V1230" i="5"/>
  <c r="E1230" i="5"/>
  <c r="X1230" i="5" s="1"/>
  <c r="V1231" i="5"/>
  <c r="E1231" i="5" s="1"/>
  <c r="V1232" i="5"/>
  <c r="E1232" i="5"/>
  <c r="X1232" i="5" s="1"/>
  <c r="V1233" i="5"/>
  <c r="E1233" i="5"/>
  <c r="X1233" i="5" s="1"/>
  <c r="V1234" i="5"/>
  <c r="E1234" i="5" s="1"/>
  <c r="X1234" i="5" s="1"/>
  <c r="V1235" i="5"/>
  <c r="E1235" i="5"/>
  <c r="V1236" i="5"/>
  <c r="E1236" i="5"/>
  <c r="X1236" i="5" s="1"/>
  <c r="V1237" i="5"/>
  <c r="E1237" i="5" s="1"/>
  <c r="V1238" i="5"/>
  <c r="E1238" i="5"/>
  <c r="X1238" i="5" s="1"/>
  <c r="V1239" i="5"/>
  <c r="E1239" i="5"/>
  <c r="X1239" i="5" s="1"/>
  <c r="V1240" i="5"/>
  <c r="E1240" i="5"/>
  <c r="V1241" i="5"/>
  <c r="E1241" i="5"/>
  <c r="V1242" i="5"/>
  <c r="E1242" i="5" s="1"/>
  <c r="X1242" i="5" s="1"/>
  <c r="V1243" i="5"/>
  <c r="E1243" i="5"/>
  <c r="X1243" i="5" s="1"/>
  <c r="V1244" i="5"/>
  <c r="E1244" i="5"/>
  <c r="V1245" i="5"/>
  <c r="E1245" i="5"/>
  <c r="X1245" i="5" s="1"/>
  <c r="V1246" i="5"/>
  <c r="E1246" i="5" s="1"/>
  <c r="V1247" i="5"/>
  <c r="E1247" i="5"/>
  <c r="X1247" i="5" s="1"/>
  <c r="V1248" i="5"/>
  <c r="E1248" i="5"/>
  <c r="X1248" i="5" s="1"/>
  <c r="V1249" i="5"/>
  <c r="E1249" i="5"/>
  <c r="V1250" i="5"/>
  <c r="E1250" i="5" s="1"/>
  <c r="X1250" i="5" s="1"/>
  <c r="V1251" i="5"/>
  <c r="E1251" i="5"/>
  <c r="X1251" i="5" s="1"/>
  <c r="V1252" i="5"/>
  <c r="E1252" i="5"/>
  <c r="X1252" i="5" s="1"/>
  <c r="V1253" i="5"/>
  <c r="E1253" i="5" s="1"/>
  <c r="V1254" i="5"/>
  <c r="E1254" i="5" s="1"/>
  <c r="V1255" i="5"/>
  <c r="E1255" i="5"/>
  <c r="V1256" i="5"/>
  <c r="E1256" i="5"/>
  <c r="V1257" i="5"/>
  <c r="E1257" i="5"/>
  <c r="X1257" i="5" s="1"/>
  <c r="V1258" i="5"/>
  <c r="E1258" i="5" s="1"/>
  <c r="X1258" i="5" s="1"/>
  <c r="V1259" i="5"/>
  <c r="E1259" i="5"/>
  <c r="V1260" i="5"/>
  <c r="E1260" i="5"/>
  <c r="X1260" i="5" s="1"/>
  <c r="V1261" i="5"/>
  <c r="E1261" i="5" s="1"/>
  <c r="X1261" i="5" s="1"/>
  <c r="V1262" i="5"/>
  <c r="E1262" i="5"/>
  <c r="X1262" i="5" s="1"/>
  <c r="V1263" i="5"/>
  <c r="E1263" i="5" s="1"/>
  <c r="X1263" i="5" s="1"/>
  <c r="V1264" i="5"/>
  <c r="E1264" i="5"/>
  <c r="V1265" i="5"/>
  <c r="E1265" i="5"/>
  <c r="V1266" i="5"/>
  <c r="E1266" i="5" s="1"/>
  <c r="V1267" i="5"/>
  <c r="E1267" i="5"/>
  <c r="X1267" i="5" s="1"/>
  <c r="V1268" i="5"/>
  <c r="E1268" i="5"/>
  <c r="X1268" i="5" s="1"/>
  <c r="V1269" i="5"/>
  <c r="E1269" i="5" s="1"/>
  <c r="V1270" i="5"/>
  <c r="E1270" i="5" s="1"/>
  <c r="X1270" i="5" s="1"/>
  <c r="V1271" i="5"/>
  <c r="E1271" i="5" s="1"/>
  <c r="V1272" i="5"/>
  <c r="E1272" i="5"/>
  <c r="V1273" i="5"/>
  <c r="E1273" i="5"/>
  <c r="X1273" i="5" s="1"/>
  <c r="V1274" i="5"/>
  <c r="E1274" i="5" s="1"/>
  <c r="V1275" i="5"/>
  <c r="E1275" i="5"/>
  <c r="V1276" i="5"/>
  <c r="E1276" i="5"/>
  <c r="V1277" i="5"/>
  <c r="E1277" i="5"/>
  <c r="X1277" i="5" s="1"/>
  <c r="V1278" i="5"/>
  <c r="E1278" i="5"/>
  <c r="X1278" i="5" s="1"/>
  <c r="V1279" i="5"/>
  <c r="E1279" i="5"/>
  <c r="X1279" i="5" s="1"/>
  <c r="V1280" i="5"/>
  <c r="E1280" i="5"/>
  <c r="X1280" i="5" s="1"/>
  <c r="V1281" i="5"/>
  <c r="E1281" i="5"/>
  <c r="X1281" i="5" s="1"/>
  <c r="V1282" i="5"/>
  <c r="E1282" i="5" s="1"/>
  <c r="X1282" i="5" s="1"/>
  <c r="V1283" i="5"/>
  <c r="E1283" i="5"/>
  <c r="V1284" i="5"/>
  <c r="E1284" i="5"/>
  <c r="V1285" i="5"/>
  <c r="E1285" i="5"/>
  <c r="X1285" i="5" s="1"/>
  <c r="V1286" i="5"/>
  <c r="V1287" i="5"/>
  <c r="E1287" i="5" s="1"/>
  <c r="X1287" i="5" s="1"/>
  <c r="V1288" i="5"/>
  <c r="E1288" i="5"/>
  <c r="V1289" i="5"/>
  <c r="E1289" i="5"/>
  <c r="V1290" i="5"/>
  <c r="E1290" i="5" s="1"/>
  <c r="X1290" i="5" s="1"/>
  <c r="V1291" i="5"/>
  <c r="E1291" i="5"/>
  <c r="X1291" i="5" s="1"/>
  <c r="V1292" i="5"/>
  <c r="E1292" i="5"/>
  <c r="V1293" i="5"/>
  <c r="E1293" i="5"/>
  <c r="V1294" i="5"/>
  <c r="E1294" i="5"/>
  <c r="V1295" i="5"/>
  <c r="V1296" i="5"/>
  <c r="E1296" i="5"/>
  <c r="X1296" i="5" s="1"/>
  <c r="V1297" i="5"/>
  <c r="E1297" i="5"/>
  <c r="V1298" i="5"/>
  <c r="E1298" i="5" s="1"/>
  <c r="X1298" i="5" s="1"/>
  <c r="V1299" i="5"/>
  <c r="E1299" i="5"/>
  <c r="X1299" i="5" s="1"/>
  <c r="V1300" i="5"/>
  <c r="E1300" i="5"/>
  <c r="X1300" i="5" s="1"/>
  <c r="V1301" i="5"/>
  <c r="E1301" i="5"/>
  <c r="V1302" i="5"/>
  <c r="V1303" i="5"/>
  <c r="E1303" i="5"/>
  <c r="V1304" i="5"/>
  <c r="E1304" i="5"/>
  <c r="X1304" i="5" s="1"/>
  <c r="V1305" i="5"/>
  <c r="E1305" i="5"/>
  <c r="X1305" i="5" s="1"/>
  <c r="V1306" i="5"/>
  <c r="E1306" i="5" s="1"/>
  <c r="X1306" i="5" s="1"/>
  <c r="V1307" i="5"/>
  <c r="E1307" i="5"/>
  <c r="X1307" i="5" s="1"/>
  <c r="V1308" i="5"/>
  <c r="E1308" i="5"/>
  <c r="X1308" i="5" s="1"/>
  <c r="V1309" i="5"/>
  <c r="E1309" i="5"/>
  <c r="X1309" i="5" s="1"/>
  <c r="V1310" i="5"/>
  <c r="E1310" i="5"/>
  <c r="V1311" i="5"/>
  <c r="E1311" i="5"/>
  <c r="V1312" i="5"/>
  <c r="E1312" i="5"/>
  <c r="V1313" i="5"/>
  <c r="E1313" i="5"/>
  <c r="V1314" i="5"/>
  <c r="E1314" i="5" s="1"/>
  <c r="X1314" i="5" s="1"/>
  <c r="V1315" i="5"/>
  <c r="E1315" i="5"/>
  <c r="V1316" i="5"/>
  <c r="E1316" i="5"/>
  <c r="X1316" i="5" s="1"/>
  <c r="V1317" i="5"/>
  <c r="E1317" i="5"/>
  <c r="X1317" i="5" s="1"/>
  <c r="V1318" i="5"/>
  <c r="E1318" i="5"/>
  <c r="V1319" i="5"/>
  <c r="V1320" i="5"/>
  <c r="E1320" i="5"/>
  <c r="V1321" i="5"/>
  <c r="E1321" i="5"/>
  <c r="V1322" i="5"/>
  <c r="E1322" i="5" s="1"/>
  <c r="X1322" i="5" s="1"/>
  <c r="V1323" i="5"/>
  <c r="E1323" i="5"/>
  <c r="X1323" i="5" s="1"/>
  <c r="V1324" i="5"/>
  <c r="E1324" i="5"/>
  <c r="V1325" i="5"/>
  <c r="E1325" i="5" s="1"/>
  <c r="X1325" i="5" s="1"/>
  <c r="V1326" i="5"/>
  <c r="E1326" i="5"/>
  <c r="X1326" i="5" s="1"/>
  <c r="V1327" i="5"/>
  <c r="E1327" i="5"/>
  <c r="X1327" i="5" s="1"/>
  <c r="V1328" i="5"/>
  <c r="E1328" i="5"/>
  <c r="V1329" i="5"/>
  <c r="E1329" i="5"/>
  <c r="V1330" i="5"/>
  <c r="E1330" i="5" s="1"/>
  <c r="V1331" i="5"/>
  <c r="E1331" i="5"/>
  <c r="X1331" i="5" s="1"/>
  <c r="V1332" i="5"/>
  <c r="E1332" i="5"/>
  <c r="X1332" i="5" s="1"/>
  <c r="V1333" i="5"/>
  <c r="E1333" i="5" s="1"/>
  <c r="X1333" i="5" s="1"/>
  <c r="V1334" i="5"/>
  <c r="E1334" i="5"/>
  <c r="X1334" i="5" s="1"/>
  <c r="V1335" i="5"/>
  <c r="E1335" i="5"/>
  <c r="X1335" i="5" s="1"/>
  <c r="V1336" i="5"/>
  <c r="E1336" i="5"/>
  <c r="X1336" i="5" s="1"/>
  <c r="V1337" i="5"/>
  <c r="E1337" i="5"/>
  <c r="V1338" i="5"/>
  <c r="V1339" i="5"/>
  <c r="E1339" i="5"/>
  <c r="V1340" i="5"/>
  <c r="E1340" i="5"/>
  <c r="X1340" i="5" s="1"/>
  <c r="V1341" i="5"/>
  <c r="E1341" i="5"/>
  <c r="X1341" i="5" s="1"/>
  <c r="V1342" i="5"/>
  <c r="E1342" i="5" s="1"/>
  <c r="X1342" i="5" s="1"/>
  <c r="V1343" i="5"/>
  <c r="E1343" i="5"/>
  <c r="X1343" i="5" s="1"/>
  <c r="V1344" i="5"/>
  <c r="E1344" i="5"/>
  <c r="X1344" i="5" s="1"/>
  <c r="V1345" i="5"/>
  <c r="E1345" i="5"/>
  <c r="X1345" i="5" s="1"/>
  <c r="V1346" i="5"/>
  <c r="E1346" i="5" s="1"/>
  <c r="V1347" i="5"/>
  <c r="E1347" i="5"/>
  <c r="V1348" i="5"/>
  <c r="E1348" i="5"/>
  <c r="V1349" i="5"/>
  <c r="E1349" i="5"/>
  <c r="X1349" i="5" s="1"/>
  <c r="V1350" i="5"/>
  <c r="E1350" i="5"/>
  <c r="V1351" i="5"/>
  <c r="E1351" i="5"/>
  <c r="V1352" i="5"/>
  <c r="E1352" i="5"/>
  <c r="X1352" i="5" s="1"/>
  <c r="V1353" i="5"/>
  <c r="E1353" i="5"/>
  <c r="X1353" i="5" s="1"/>
  <c r="V1354" i="5"/>
  <c r="V1355" i="5"/>
  <c r="E1355" i="5"/>
  <c r="V1356" i="5"/>
  <c r="E1356" i="5"/>
  <c r="V1357" i="5"/>
  <c r="E1357" i="5" s="1"/>
  <c r="V1358" i="5"/>
  <c r="E1358" i="5"/>
  <c r="X1358" i="5" s="1"/>
  <c r="V1359" i="5"/>
  <c r="E1359" i="5" s="1"/>
  <c r="V1360" i="5"/>
  <c r="E1360" i="5"/>
  <c r="X1360" i="5" s="1"/>
  <c r="V1361" i="5"/>
  <c r="E1361" i="5"/>
  <c r="X1361" i="5" s="1"/>
  <c r="V1362" i="5"/>
  <c r="E1362" i="5" s="1"/>
  <c r="V1363" i="5"/>
  <c r="E1363" i="5"/>
  <c r="X1363" i="5" s="1"/>
  <c r="V1364" i="5"/>
  <c r="E1364" i="5"/>
  <c r="X1364" i="5" s="1"/>
  <c r="V1365" i="5"/>
  <c r="E1365" i="5" s="1"/>
  <c r="V1366" i="5"/>
  <c r="E1366" i="5"/>
  <c r="V1367" i="5"/>
  <c r="E1367" i="5" s="1"/>
  <c r="V1368" i="5"/>
  <c r="E1368" i="5"/>
  <c r="X1368" i="5" s="1"/>
  <c r="V1369" i="5"/>
  <c r="E1369" i="5"/>
  <c r="X1369" i="5" s="1"/>
  <c r="V1370" i="5"/>
  <c r="E1370" i="5" s="1"/>
  <c r="X1370" i="5" s="1"/>
  <c r="V1371" i="5"/>
  <c r="E1371" i="5"/>
  <c r="X1371" i="5" s="1"/>
  <c r="V1372" i="5"/>
  <c r="E1372" i="5"/>
  <c r="X1372" i="5" s="1"/>
  <c r="V1373" i="5"/>
  <c r="E1373" i="5"/>
  <c r="X1373" i="5" s="1"/>
  <c r="V1374" i="5"/>
  <c r="E1374" i="5" s="1"/>
  <c r="X1374" i="5" s="1"/>
  <c r="V1375" i="5"/>
  <c r="V1376" i="5"/>
  <c r="E1376" i="5"/>
  <c r="V1377" i="5"/>
  <c r="E1377" i="5"/>
  <c r="V1378" i="5"/>
  <c r="E1378" i="5" s="1"/>
  <c r="X1378" i="5" s="1"/>
  <c r="V1379" i="5"/>
  <c r="E1379" i="5"/>
  <c r="X1379" i="5" s="1"/>
  <c r="V1380" i="5"/>
  <c r="E1380" i="5"/>
  <c r="V1381" i="5"/>
  <c r="E1381" i="5" s="1"/>
  <c r="X1381" i="5" s="1"/>
  <c r="V1382" i="5"/>
  <c r="E1382" i="5" s="1"/>
  <c r="X1382" i="5" s="1"/>
  <c r="V1383" i="5"/>
  <c r="E1383" i="5"/>
  <c r="X1383" i="5" s="1"/>
  <c r="V1384" i="5"/>
  <c r="E1384" i="5"/>
  <c r="X1384" i="5" s="1"/>
  <c r="V1385" i="5"/>
  <c r="E1385" i="5"/>
  <c r="V1386" i="5"/>
  <c r="E1386" i="5" s="1"/>
  <c r="V1387" i="5"/>
  <c r="E1387" i="5"/>
  <c r="V1388" i="5"/>
  <c r="E1388" i="5"/>
  <c r="V1389" i="5"/>
  <c r="E1389" i="5"/>
  <c r="X1389" i="5" s="1"/>
  <c r="V1390" i="5"/>
  <c r="E1390" i="5"/>
  <c r="X1390" i="5" s="1"/>
  <c r="V1391" i="5"/>
  <c r="E1391" i="5" s="1"/>
  <c r="X1391" i="5" s="1"/>
  <c r="V1392" i="5"/>
  <c r="E1392" i="5"/>
  <c r="X1392" i="5" s="1"/>
  <c r="V1393" i="5"/>
  <c r="E1393" i="5"/>
  <c r="X1393" i="5" s="1"/>
  <c r="V1394" i="5"/>
  <c r="E1394" i="5" s="1"/>
  <c r="V1395" i="5"/>
  <c r="E1395" i="5"/>
  <c r="V1396" i="5"/>
  <c r="E1396" i="5"/>
  <c r="V1397" i="5"/>
  <c r="E1397" i="5" s="1"/>
  <c r="X1397" i="5" s="1"/>
  <c r="V1398" i="5"/>
  <c r="E1398" i="5" s="1"/>
  <c r="V1399" i="5"/>
  <c r="E1399" i="5" s="1"/>
  <c r="X1399" i="5" s="1"/>
  <c r="V1400" i="5"/>
  <c r="E1400" i="5"/>
  <c r="V1401" i="5"/>
  <c r="E1401" i="5"/>
  <c r="X1401" i="5" s="1"/>
  <c r="V1402" i="5"/>
  <c r="E1402" i="5" s="1"/>
  <c r="X1402" i="5" s="1"/>
  <c r="V1403" i="5"/>
  <c r="E1403" i="5"/>
  <c r="X1403" i="5" s="1"/>
  <c r="V1404" i="5"/>
  <c r="E1404" i="5"/>
  <c r="V1405" i="5"/>
  <c r="E1405" i="5"/>
  <c r="V1406" i="5"/>
  <c r="E1406" i="5"/>
  <c r="V1407" i="5"/>
  <c r="E1407" i="5"/>
  <c r="V1408" i="5"/>
  <c r="E1408" i="5"/>
  <c r="X1408" i="5" s="1"/>
  <c r="V1409" i="5"/>
  <c r="E1409" i="5"/>
  <c r="X1409" i="5" s="1"/>
  <c r="V1410" i="5"/>
  <c r="V1411" i="5"/>
  <c r="E1411" i="5"/>
  <c r="X1411" i="5" s="1"/>
  <c r="V1412" i="5"/>
  <c r="E1412" i="5"/>
  <c r="X1412" i="5" s="1"/>
  <c r="V1413" i="5"/>
  <c r="E1413" i="5" s="1"/>
  <c r="V1414" i="5"/>
  <c r="E1414" i="5"/>
  <c r="V1415" i="5"/>
  <c r="E1415" i="5" s="1"/>
  <c r="V1416" i="5"/>
  <c r="E1416" i="5"/>
  <c r="X1416" i="5" s="1"/>
  <c r="V1417" i="5"/>
  <c r="E1417" i="5"/>
  <c r="X1417" i="5" s="1"/>
  <c r="V1418" i="5"/>
  <c r="E1418" i="5" s="1"/>
  <c r="X1418" i="5" s="1"/>
  <c r="V1419" i="5"/>
  <c r="E1419" i="5"/>
  <c r="X1419" i="5" s="1"/>
  <c r="V1420" i="5"/>
  <c r="E1420" i="5"/>
  <c r="X1420" i="5" s="1"/>
  <c r="V1421" i="5"/>
  <c r="V1422" i="5"/>
  <c r="E1422" i="5" s="1"/>
  <c r="X1422" i="5" s="1"/>
  <c r="V1423" i="5"/>
  <c r="E1423" i="5"/>
  <c r="V1424" i="5"/>
  <c r="E1424" i="5"/>
  <c r="V1425" i="5"/>
  <c r="E1425" i="5"/>
  <c r="V1426" i="5"/>
  <c r="E1426" i="5" s="1"/>
  <c r="X1426" i="5" s="1"/>
  <c r="V1427" i="5"/>
  <c r="E1427" i="5"/>
  <c r="X1427" i="5" s="1"/>
  <c r="V1428" i="5"/>
  <c r="E1428" i="5"/>
  <c r="V1429" i="5"/>
  <c r="E1429" i="5"/>
  <c r="V1430" i="5"/>
  <c r="E1430" i="5"/>
  <c r="X1430" i="5" s="1"/>
  <c r="V1431" i="5"/>
  <c r="E1431" i="5"/>
  <c r="X1431" i="5" s="1"/>
  <c r="V1432" i="5"/>
  <c r="E1432" i="5"/>
  <c r="V1433" i="5"/>
  <c r="E1433" i="5"/>
  <c r="V1434" i="5"/>
  <c r="E1434" i="5" s="1"/>
  <c r="V1435" i="5"/>
  <c r="E1435" i="5"/>
  <c r="X1435" i="5" s="1"/>
  <c r="V1436" i="5"/>
  <c r="E1436" i="5"/>
  <c r="X1436" i="5" s="1"/>
  <c r="V1437" i="5"/>
  <c r="E1437" i="5"/>
  <c r="X1437" i="5" s="1"/>
  <c r="V1438" i="5"/>
  <c r="V1439" i="5"/>
  <c r="E1439" i="5" s="1"/>
  <c r="X1439" i="5" s="1"/>
  <c r="V1440" i="5"/>
  <c r="E1440" i="5"/>
  <c r="X1440" i="5" s="1"/>
  <c r="V1441" i="5"/>
  <c r="E1441" i="5"/>
  <c r="V1442" i="5"/>
  <c r="E1442" i="5" s="1"/>
  <c r="V1443" i="5"/>
  <c r="E1443" i="5"/>
  <c r="V1444" i="5"/>
  <c r="E1444" i="5"/>
  <c r="X1444" i="5" s="1"/>
  <c r="V1445" i="5"/>
  <c r="E1445" i="5"/>
  <c r="X1445" i="5" s="1"/>
  <c r="V1446" i="5"/>
  <c r="E1446" i="5"/>
  <c r="V1447" i="5"/>
  <c r="E1447" i="5"/>
  <c r="X1447" i="5" s="1"/>
  <c r="V1448" i="5"/>
  <c r="E1448" i="5"/>
  <c r="X1448" i="5" s="1"/>
  <c r="V1449" i="5"/>
  <c r="E1449" i="5"/>
  <c r="X1449" i="5" s="1"/>
  <c r="V1450" i="5"/>
  <c r="E1450" i="5" s="1"/>
  <c r="V1451" i="5"/>
  <c r="E1451" i="5"/>
  <c r="X1451" i="5" s="1"/>
  <c r="V1452" i="5"/>
  <c r="E1452" i="5"/>
  <c r="V1453" i="5"/>
  <c r="E1453" i="5" s="1"/>
  <c r="X1453" i="5" s="1"/>
  <c r="V1454" i="5"/>
  <c r="E1454" i="5"/>
  <c r="X1454" i="5" s="1"/>
  <c r="V1455" i="5"/>
  <c r="E1455" i="5"/>
  <c r="V1456" i="5"/>
  <c r="E1456" i="5"/>
  <c r="V1457" i="5"/>
  <c r="E1457" i="5"/>
  <c r="X1457" i="5" s="1"/>
  <c r="V1458" i="5"/>
  <c r="E1458" i="5" s="1"/>
  <c r="X1458" i="5" s="1"/>
  <c r="V1459" i="5"/>
  <c r="E1459" i="5"/>
  <c r="V1460" i="5"/>
  <c r="E1460" i="5"/>
  <c r="V1461" i="5"/>
  <c r="E1461" i="5"/>
  <c r="V1462" i="5"/>
  <c r="E1462" i="5"/>
  <c r="X1462" i="5" s="1"/>
  <c r="V1463" i="5"/>
  <c r="E1463" i="5"/>
  <c r="X1463" i="5" s="1"/>
  <c r="V1464" i="5"/>
  <c r="E1464" i="5"/>
  <c r="X1464" i="5" s="1"/>
  <c r="V1465" i="5"/>
  <c r="E1465" i="5"/>
  <c r="X1465" i="5" s="1"/>
  <c r="V1466" i="5"/>
  <c r="E1466" i="5" s="1"/>
  <c r="X1466" i="5" s="1"/>
  <c r="V1467" i="5"/>
  <c r="E1467" i="5"/>
  <c r="X1467" i="5" s="1"/>
  <c r="V1468" i="5"/>
  <c r="E1468" i="5"/>
  <c r="V1469" i="5"/>
  <c r="E1469" i="5" s="1"/>
  <c r="V1470" i="5"/>
  <c r="E1470" i="5" s="1"/>
  <c r="V1471" i="5"/>
  <c r="E1471" i="5"/>
  <c r="X1471" i="5" s="1"/>
  <c r="V1472" i="5"/>
  <c r="E1472" i="5"/>
  <c r="X1472" i="5" s="1"/>
  <c r="V1473" i="5"/>
  <c r="E1473" i="5"/>
  <c r="V1474" i="5"/>
  <c r="E1474" i="5" s="1"/>
  <c r="X1474" i="5" s="1"/>
  <c r="V1475" i="5"/>
  <c r="E1475" i="5"/>
  <c r="X1475" i="5" s="1"/>
  <c r="V1476" i="5"/>
  <c r="E1476" i="5"/>
  <c r="X1476" i="5" s="1"/>
  <c r="V1477" i="5"/>
  <c r="E1477" i="5"/>
  <c r="V1478" i="5"/>
  <c r="E1478" i="5" s="1"/>
  <c r="V1479" i="5"/>
  <c r="E1479" i="5"/>
  <c r="V1480" i="5"/>
  <c r="E1480" i="5"/>
  <c r="X1480" i="5" s="1"/>
  <c r="V1481" i="5"/>
  <c r="E1481" i="5"/>
  <c r="X1481" i="5" s="1"/>
  <c r="V1482" i="5"/>
  <c r="E1482" i="5" s="1"/>
  <c r="X1482" i="5" s="1"/>
  <c r="V1483" i="5"/>
  <c r="E1483" i="5"/>
  <c r="X1483" i="5" s="1"/>
  <c r="V1484" i="5"/>
  <c r="E1484" i="5"/>
  <c r="X1484" i="5" s="1"/>
  <c r="V1485" i="5"/>
  <c r="E1485" i="5" s="1"/>
  <c r="X1485" i="5" s="1"/>
  <c r="V1486" i="5"/>
  <c r="E1486" i="5" s="1"/>
  <c r="X1486" i="5" s="1"/>
  <c r="V1487" i="5"/>
  <c r="E1487" i="5" s="1"/>
  <c r="X1487" i="5" s="1"/>
  <c r="V1488" i="5"/>
  <c r="E1488" i="5"/>
  <c r="V1489" i="5"/>
  <c r="E1489" i="5"/>
  <c r="V1490" i="5"/>
  <c r="E1490" i="5" s="1"/>
  <c r="V1491" i="5"/>
  <c r="E1491" i="5"/>
  <c r="X1491" i="5" s="1"/>
  <c r="V1492" i="5"/>
  <c r="E1492" i="5"/>
  <c r="X1492" i="5" s="1"/>
  <c r="V1493" i="5"/>
  <c r="E1493" i="5" s="1"/>
  <c r="V1494" i="5"/>
  <c r="E1494" i="5"/>
  <c r="V1495" i="5"/>
  <c r="E1495" i="5" s="1"/>
  <c r="X1495" i="5" s="1"/>
  <c r="V1496" i="5"/>
  <c r="E1496" i="5"/>
  <c r="X1496" i="5" s="1"/>
  <c r="V1497" i="5"/>
  <c r="E1497" i="5"/>
  <c r="V1498" i="5"/>
  <c r="E1498" i="5" s="1"/>
  <c r="V1499" i="5"/>
  <c r="E1499" i="5"/>
  <c r="V1500" i="5"/>
  <c r="E1500" i="5"/>
  <c r="X1500" i="5" s="1"/>
  <c r="V1501" i="5"/>
  <c r="E1501" i="5"/>
  <c r="X1501" i="5" s="1"/>
  <c r="V1502" i="5"/>
  <c r="E1502" i="5" s="1"/>
  <c r="X1502" i="5" s="1"/>
  <c r="V1503" i="5"/>
  <c r="E1503" i="5"/>
  <c r="X1503" i="5" s="1"/>
  <c r="V1504" i="5"/>
  <c r="E1504" i="5"/>
  <c r="V1505" i="5"/>
  <c r="E1505" i="5"/>
  <c r="X1505" i="5" s="1"/>
  <c r="V1506" i="5"/>
  <c r="E1506" i="5" s="1"/>
  <c r="X1506" i="5" s="1"/>
  <c r="V1507" i="5"/>
  <c r="E1507" i="5"/>
  <c r="V1508" i="5"/>
  <c r="E1508" i="5"/>
  <c r="V1509" i="5"/>
  <c r="E1509" i="5" s="1"/>
  <c r="V1510" i="5"/>
  <c r="E1510" i="5" s="1"/>
  <c r="V1511" i="5"/>
  <c r="E1511" i="5"/>
  <c r="X1511" i="5" s="1"/>
  <c r="V1512" i="5"/>
  <c r="E1512" i="5"/>
  <c r="V1513" i="5"/>
  <c r="E1513" i="5"/>
  <c r="X1513" i="5" s="1"/>
  <c r="V1514" i="5"/>
  <c r="E1514" i="5" s="1"/>
  <c r="X1514" i="5" s="1"/>
  <c r="V1515" i="5"/>
  <c r="E1515" i="5"/>
  <c r="X1515" i="5" s="1"/>
  <c r="V1516" i="5"/>
  <c r="E1516" i="5"/>
  <c r="V1517" i="5"/>
  <c r="E1517" i="5"/>
  <c r="V1518" i="5"/>
  <c r="E1518" i="5"/>
  <c r="V1519" i="5"/>
  <c r="E1519" i="5" s="1"/>
  <c r="X1519" i="5" s="1"/>
  <c r="V1520" i="5"/>
  <c r="E1520" i="5"/>
  <c r="X1520" i="5" s="1"/>
  <c r="V1521" i="5"/>
  <c r="E1521" i="5"/>
  <c r="V1522" i="5"/>
  <c r="E1522" i="5" s="1"/>
  <c r="X1522" i="5" s="1"/>
  <c r="V1523" i="5"/>
  <c r="E1523" i="5"/>
  <c r="X1523" i="5" s="1"/>
  <c r="V1524" i="5"/>
  <c r="E1524" i="5"/>
  <c r="X1524" i="5" s="1"/>
  <c r="V1525" i="5"/>
  <c r="E1525" i="5"/>
  <c r="V1526" i="5"/>
  <c r="E1526" i="5" s="1"/>
  <c r="V1527" i="5"/>
  <c r="E1527" i="5" s="1"/>
  <c r="V1528" i="5"/>
  <c r="E1528" i="5"/>
  <c r="V1529" i="5"/>
  <c r="E1529" i="5"/>
  <c r="X1529" i="5" s="1"/>
  <c r="V1530" i="5"/>
  <c r="E1530" i="5" s="1"/>
  <c r="X1530" i="5" s="1"/>
  <c r="V1531" i="5"/>
  <c r="E1531" i="5"/>
  <c r="V1532" i="5"/>
  <c r="E1532" i="5"/>
  <c r="X1532" i="5" s="1"/>
  <c r="V1533" i="5"/>
  <c r="E1533" i="5" s="1"/>
  <c r="X1533" i="5" s="1"/>
  <c r="V1534" i="5"/>
  <c r="E1534" i="5" s="1"/>
  <c r="X1534" i="5" s="1"/>
  <c r="V1535" i="5"/>
  <c r="E1535" i="5"/>
  <c r="X1535" i="5" s="1"/>
  <c r="V1536" i="5"/>
  <c r="E1536" i="5"/>
  <c r="V1537" i="5"/>
  <c r="E1537" i="5"/>
  <c r="V1538" i="5"/>
  <c r="E1538" i="5" s="1"/>
  <c r="V1539" i="5"/>
  <c r="E1539" i="5"/>
  <c r="X1539" i="5" s="1"/>
  <c r="V1540" i="5"/>
  <c r="E1540" i="5" s="1"/>
  <c r="V1541" i="5"/>
  <c r="E1541" i="5" s="1"/>
  <c r="X1541" i="5" s="1"/>
  <c r="V1542" i="5"/>
  <c r="E1542" i="5"/>
  <c r="X1542" i="5" s="1"/>
  <c r="V1543" i="5"/>
  <c r="E1543" i="5" s="1"/>
  <c r="X1543" i="5" s="1"/>
  <c r="V1544" i="5"/>
  <c r="E1544" i="5"/>
  <c r="X1544" i="5" s="1"/>
  <c r="V1545" i="5"/>
  <c r="E1545" i="5"/>
  <c r="X1545" i="5" s="1"/>
  <c r="V1546" i="5"/>
  <c r="E1546" i="5" s="1"/>
  <c r="V1547" i="5"/>
  <c r="E1547" i="5"/>
  <c r="V1548" i="5"/>
  <c r="E1548" i="5"/>
  <c r="V1549" i="5"/>
  <c r="E1549" i="5" s="1"/>
  <c r="V1550" i="5"/>
  <c r="E1550" i="5" s="1"/>
  <c r="X1550" i="5" s="1"/>
  <c r="V1551" i="5"/>
  <c r="E1551" i="5"/>
  <c r="X1551" i="5" s="1"/>
  <c r="V1552" i="5"/>
  <c r="E1552" i="5"/>
  <c r="X1552" i="5" s="1"/>
  <c r="V1553" i="5"/>
  <c r="E1553" i="5"/>
  <c r="X1553" i="5" s="1"/>
  <c r="V1554" i="5"/>
  <c r="E1554" i="5" s="1"/>
  <c r="X1554" i="5" s="1"/>
  <c r="V1555" i="5"/>
  <c r="E1555" i="5"/>
  <c r="X1555" i="5" s="1"/>
  <c r="V1556" i="5"/>
  <c r="E1556" i="5"/>
  <c r="V1557" i="5"/>
  <c r="E1557" i="5"/>
  <c r="V1558" i="5"/>
  <c r="E1558" i="5"/>
  <c r="X1558" i="5" s="1"/>
  <c r="V1559" i="5"/>
  <c r="E1559" i="5" s="1"/>
  <c r="X1559" i="5" s="1"/>
  <c r="V1560" i="5"/>
  <c r="E1560" i="5"/>
  <c r="X1560" i="5" s="1"/>
  <c r="V1561" i="5"/>
  <c r="E1561" i="5"/>
  <c r="X1561" i="5" s="1"/>
  <c r="V1562" i="5"/>
  <c r="E1562" i="5" s="1"/>
  <c r="X1562" i="5" s="1"/>
  <c r="V1563" i="5"/>
  <c r="E1563" i="5"/>
  <c r="X1563" i="5" s="1"/>
  <c r="V1564" i="5"/>
  <c r="V1565" i="5"/>
  <c r="E1565" i="5"/>
  <c r="V1566" i="5"/>
  <c r="E1566" i="5"/>
  <c r="V1567" i="5"/>
  <c r="E1567" i="5"/>
  <c r="V1568" i="5"/>
  <c r="E1568" i="5"/>
  <c r="V1569" i="5"/>
  <c r="E1569" i="5"/>
  <c r="X1569" i="5" s="1"/>
  <c r="V1570" i="5"/>
  <c r="E1570" i="5" s="1"/>
  <c r="V1571" i="5"/>
  <c r="E1571" i="5"/>
  <c r="X1571" i="5" s="1"/>
  <c r="V1572" i="5"/>
  <c r="E1572" i="5"/>
  <c r="X1572" i="5" s="1"/>
  <c r="V1573" i="5"/>
  <c r="E1573" i="5"/>
  <c r="X1573" i="5" s="1"/>
  <c r="V1574" i="5"/>
  <c r="E1574" i="5" s="1"/>
  <c r="V1575" i="5"/>
  <c r="E1575" i="5" s="1"/>
  <c r="V1576" i="5"/>
  <c r="E1576" i="5"/>
  <c r="V1577" i="5"/>
  <c r="E1577" i="5"/>
  <c r="X1577" i="5" s="1"/>
  <c r="V1578" i="5"/>
  <c r="E1578" i="5" s="1"/>
  <c r="X1578" i="5" s="1"/>
  <c r="V1579" i="5"/>
  <c r="E1579" i="5"/>
  <c r="X1579" i="5" s="1"/>
  <c r="V1580" i="5"/>
  <c r="V1581" i="5"/>
  <c r="E1581" i="5" s="1"/>
  <c r="X1581" i="5" s="1"/>
  <c r="V1582" i="5"/>
  <c r="E1582" i="5"/>
  <c r="X1582" i="5" s="1"/>
  <c r="V1583" i="5"/>
  <c r="E1583" i="5" s="1"/>
  <c r="X1583" i="5" s="1"/>
  <c r="V1584" i="5"/>
  <c r="E1584" i="5"/>
  <c r="X1584" i="5" s="1"/>
  <c r="V1585" i="5"/>
  <c r="E1585" i="5"/>
  <c r="V1586" i="5"/>
  <c r="E1586" i="5" s="1"/>
  <c r="V1587" i="5"/>
  <c r="E1587" i="5"/>
  <c r="V1588" i="5"/>
  <c r="E1588" i="5"/>
  <c r="V1589" i="5"/>
  <c r="V1590" i="5"/>
  <c r="E1590" i="5"/>
  <c r="V1591" i="5"/>
  <c r="E1591" i="5"/>
  <c r="X1591" i="5" s="1"/>
  <c r="V1592" i="5"/>
  <c r="E1592" i="5"/>
  <c r="X1592" i="5" s="1"/>
  <c r="V1593" i="5"/>
  <c r="E1593" i="5"/>
  <c r="V1594" i="5"/>
  <c r="E1594" i="5" s="1"/>
  <c r="V1595" i="5"/>
  <c r="E1595" i="5"/>
  <c r="V1596" i="5"/>
  <c r="E1596" i="5" s="1"/>
  <c r="V1597" i="5"/>
  <c r="E1597" i="5"/>
  <c r="X1597" i="5" s="1"/>
  <c r="V1598" i="5"/>
  <c r="V1599" i="5"/>
  <c r="E1599" i="5"/>
  <c r="X1599" i="5" s="1"/>
  <c r="V1600" i="5"/>
  <c r="E1600" i="5"/>
  <c r="X1600" i="5" s="1"/>
  <c r="V1601" i="5"/>
  <c r="E1601" i="5"/>
  <c r="V1602" i="5"/>
  <c r="E1602" i="5" s="1"/>
  <c r="X1602" i="5" s="1"/>
  <c r="V1603" i="5"/>
  <c r="E1603" i="5"/>
  <c r="V1604" i="5"/>
  <c r="E1604" i="5" s="1"/>
  <c r="V1605" i="5"/>
  <c r="E1605" i="5"/>
  <c r="V1606" i="5"/>
  <c r="E1606" i="5"/>
  <c r="V1607" i="5"/>
  <c r="E1607" i="5"/>
  <c r="V1608" i="5"/>
  <c r="E1608" i="5"/>
  <c r="X1608" i="5" s="1"/>
  <c r="V1609" i="5"/>
  <c r="E1609" i="5"/>
  <c r="X1609" i="5" s="1"/>
  <c r="V1610" i="5"/>
  <c r="E1610" i="5" s="1"/>
  <c r="X1610" i="5" s="1"/>
  <c r="V1611" i="5"/>
  <c r="E1611" i="5"/>
  <c r="X1611" i="5" s="1"/>
  <c r="V1612" i="5"/>
  <c r="E1612" i="5"/>
  <c r="X1612" i="5" s="1"/>
  <c r="V1613" i="5"/>
  <c r="E1613" i="5" s="1"/>
  <c r="V1614" i="5"/>
  <c r="E1614" i="5"/>
  <c r="V1615" i="5"/>
  <c r="E1615" i="5" s="1"/>
  <c r="V1616" i="5"/>
  <c r="E1616" i="5"/>
  <c r="X1616" i="5" s="1"/>
  <c r="V1617" i="5"/>
  <c r="E1617" i="5"/>
  <c r="X1617" i="5" s="1"/>
  <c r="V1618" i="5"/>
  <c r="E1618" i="5" s="1"/>
  <c r="X1618" i="5" s="1"/>
  <c r="V1619" i="5"/>
  <c r="E1619" i="5"/>
  <c r="X1619" i="5" s="1"/>
  <c r="V1620" i="5"/>
  <c r="E1620" i="5" s="1"/>
  <c r="X1620" i="5" s="1"/>
  <c r="V1621" i="5"/>
  <c r="E1621" i="5" s="1"/>
  <c r="X1621" i="5" s="1"/>
  <c r="V1622" i="5"/>
  <c r="E1622" i="5"/>
  <c r="X1622" i="5" s="1"/>
  <c r="V1623" i="5"/>
  <c r="E1623" i="5" s="1"/>
  <c r="V1624" i="5"/>
  <c r="E1624" i="5"/>
  <c r="V1625" i="5"/>
  <c r="E1625" i="5"/>
  <c r="V1626" i="5"/>
  <c r="E1626" i="5" s="1"/>
  <c r="V1627" i="5"/>
  <c r="E1627" i="5"/>
  <c r="V1628" i="5"/>
  <c r="E1628" i="5"/>
  <c r="X1628" i="5" s="1"/>
  <c r="V1629" i="5"/>
  <c r="E1629" i="5"/>
  <c r="X1629" i="5" s="1"/>
  <c r="V1630" i="5"/>
  <c r="E1630" i="5" s="1"/>
  <c r="V1631" i="5"/>
  <c r="E1631" i="5" s="1"/>
  <c r="V1632" i="5"/>
  <c r="E1632" i="5"/>
  <c r="X1632" i="5" s="1"/>
  <c r="V1633" i="5"/>
  <c r="E1633" i="5"/>
  <c r="V1634" i="5"/>
  <c r="E1634" i="5" s="1"/>
  <c r="V1635" i="5"/>
  <c r="E1635" i="5"/>
  <c r="V1636" i="5"/>
  <c r="E1636" i="5" s="1"/>
  <c r="V1637" i="5"/>
  <c r="E1637" i="5" s="1"/>
  <c r="X1637" i="5" s="1"/>
  <c r="V1638" i="5"/>
  <c r="E1638" i="5" s="1"/>
  <c r="X1638" i="5" s="1"/>
  <c r="V1639" i="5"/>
  <c r="E1639" i="5"/>
  <c r="X1639" i="5" s="1"/>
  <c r="V1640" i="5"/>
  <c r="E1640" i="5"/>
  <c r="X1640" i="5" s="1"/>
  <c r="V1641" i="5"/>
  <c r="E1641" i="5"/>
  <c r="X1641" i="5" s="1"/>
  <c r="V1642" i="5"/>
  <c r="E1642" i="5" s="1"/>
  <c r="X1642" i="5" s="1"/>
  <c r="V1643" i="5"/>
  <c r="E1643" i="5"/>
  <c r="X1643" i="5" s="1"/>
  <c r="V1644" i="5"/>
  <c r="E1644" i="5" s="1"/>
  <c r="V1645" i="5"/>
  <c r="E1645" i="5"/>
  <c r="V1646" i="5"/>
  <c r="E1646" i="5"/>
  <c r="V1647" i="5"/>
  <c r="E1647" i="5" s="1"/>
  <c r="X1647" i="5" s="1"/>
  <c r="V1648" i="5"/>
  <c r="E1648" i="5"/>
  <c r="X1648" i="5" s="1"/>
  <c r="V1649" i="5"/>
  <c r="E1649" i="5"/>
  <c r="V1650" i="5"/>
  <c r="E1650" i="5" s="1"/>
  <c r="X1650" i="5" s="1"/>
  <c r="V1651" i="5"/>
  <c r="E1651" i="5"/>
  <c r="V1652" i="5"/>
  <c r="E1652" i="5"/>
  <c r="X1652" i="5" s="1"/>
  <c r="V1653" i="5"/>
  <c r="E1653" i="5" s="1"/>
  <c r="V1654" i="5"/>
  <c r="E1654" i="5" s="1"/>
  <c r="V1655" i="5"/>
  <c r="E1655" i="5" s="1"/>
  <c r="V1656" i="5"/>
  <c r="E1656" i="5"/>
  <c r="V1657" i="5"/>
  <c r="E1657" i="5"/>
  <c r="X1657" i="5" s="1"/>
  <c r="V1658" i="5"/>
  <c r="E1658" i="5" s="1"/>
  <c r="V1659" i="5"/>
  <c r="E1659" i="5"/>
  <c r="X1659" i="5" s="1"/>
  <c r="V1660" i="5"/>
  <c r="E1660" i="5"/>
  <c r="X1660" i="5" s="1"/>
  <c r="V1661" i="5"/>
  <c r="E1661" i="5" s="1"/>
  <c r="X1661" i="5" s="1"/>
  <c r="V1662" i="5"/>
  <c r="E1662" i="5" s="1"/>
  <c r="X1662" i="5" s="1"/>
  <c r="V1663" i="5"/>
  <c r="E1663" i="5"/>
  <c r="X1663" i="5" s="1"/>
  <c r="V1664" i="5"/>
  <c r="E1664" i="5"/>
  <c r="V1665" i="5"/>
  <c r="E1665" i="5"/>
  <c r="X1665" i="5" s="1"/>
  <c r="V1666" i="5"/>
  <c r="E1666" i="5" s="1"/>
  <c r="V1667" i="5"/>
  <c r="E1667" i="5"/>
  <c r="X1667" i="5" s="1"/>
  <c r="V1668" i="5"/>
  <c r="E1668" i="5" s="1"/>
  <c r="X1668" i="5" s="1"/>
  <c r="V1669" i="5"/>
  <c r="E1669" i="5" s="1"/>
  <c r="X1669" i="5" s="1"/>
  <c r="V1670" i="5"/>
  <c r="E1670" i="5"/>
  <c r="V1671" i="5"/>
  <c r="E1671" i="5" s="1"/>
  <c r="X1671" i="5" s="1"/>
  <c r="V1672" i="5"/>
  <c r="E1672" i="5"/>
  <c r="X1672" i="5" s="1"/>
  <c r="V1673" i="5"/>
  <c r="E1673" i="5"/>
  <c r="X1673" i="5" s="1"/>
  <c r="V1674" i="5"/>
  <c r="E1674" i="5" s="1"/>
  <c r="X1674" i="5" s="1"/>
  <c r="V1675" i="5"/>
  <c r="E1675" i="5"/>
  <c r="V1676" i="5"/>
  <c r="E1676" i="5"/>
  <c r="V1677" i="5"/>
  <c r="E1677" i="5" s="1"/>
  <c r="V1678" i="5"/>
  <c r="E1678" i="5" s="1"/>
  <c r="X1678" i="5" s="1"/>
  <c r="V1679" i="5"/>
  <c r="E1679" i="5"/>
  <c r="X1679" i="5" s="1"/>
  <c r="V1680" i="5"/>
  <c r="E1680" i="5"/>
  <c r="V1681" i="5"/>
  <c r="E1681" i="5" s="1"/>
  <c r="X1681" i="5" s="1"/>
  <c r="V1682" i="5"/>
  <c r="V1683" i="5"/>
  <c r="E1683" i="5"/>
  <c r="X1683" i="5" s="1"/>
  <c r="V1684" i="5"/>
  <c r="E1684" i="5"/>
  <c r="X1684" i="5" s="1"/>
  <c r="V1685" i="5"/>
  <c r="E1685" i="5" s="1"/>
  <c r="X1685" i="5" s="1"/>
  <c r="V1686" i="5"/>
  <c r="E1686" i="5" s="1"/>
  <c r="V1687" i="5"/>
  <c r="E1687" i="5" s="1"/>
  <c r="V1688" i="5"/>
  <c r="E1688" i="5"/>
  <c r="V1689" i="5"/>
  <c r="E1689" i="5" s="1"/>
  <c r="X1689" i="5" s="1"/>
  <c r="V1690" i="5"/>
  <c r="E1690" i="5" s="1"/>
  <c r="V1691" i="5"/>
  <c r="E1691" i="5"/>
  <c r="X1691" i="5" s="1"/>
  <c r="V1692" i="5"/>
  <c r="E1692" i="5" s="1"/>
  <c r="V1693" i="5"/>
  <c r="E1693" i="5"/>
  <c r="X1693" i="5" s="1"/>
  <c r="V1694" i="5"/>
  <c r="E1694" i="5"/>
  <c r="X1694" i="5" s="1"/>
  <c r="V1695" i="5"/>
  <c r="E1695" i="5"/>
  <c r="X1695" i="5" s="1"/>
  <c r="V1696" i="5"/>
  <c r="E1696" i="5"/>
  <c r="V1697" i="5"/>
  <c r="E1697" i="5"/>
  <c r="V1698" i="5"/>
  <c r="E1698" i="5" s="1"/>
  <c r="V1699" i="5"/>
  <c r="E1699" i="5"/>
  <c r="V1700" i="5"/>
  <c r="E1700" i="5"/>
  <c r="X1700" i="5" s="1"/>
  <c r="V1701" i="5"/>
  <c r="E1701" i="5"/>
  <c r="X1701" i="5" s="1"/>
  <c r="V1702" i="5"/>
  <c r="V1703" i="5"/>
  <c r="E1703" i="5" s="1"/>
  <c r="X1703" i="5" s="1"/>
  <c r="V1704" i="5"/>
  <c r="E1704" i="5"/>
  <c r="X1704" i="5" s="1"/>
  <c r="V1705" i="5"/>
  <c r="E1705" i="5" s="1"/>
  <c r="V1706" i="5"/>
  <c r="E1706" i="5" s="1"/>
  <c r="V1707" i="5"/>
  <c r="E1707" i="5" s="1"/>
  <c r="V1708" i="5"/>
  <c r="E1708" i="5" s="1"/>
  <c r="V1709" i="5"/>
  <c r="E1709" i="5" s="1"/>
  <c r="V1710" i="5"/>
  <c r="E1710" i="5"/>
  <c r="X1710" i="5" s="1"/>
  <c r="V1711" i="5"/>
  <c r="E1711" i="5"/>
  <c r="X1711" i="5" s="1"/>
  <c r="V1712" i="5"/>
  <c r="E1712" i="5"/>
  <c r="V1713" i="5"/>
  <c r="E1713" i="5" s="1"/>
  <c r="X1713" i="5" s="1"/>
  <c r="V1714" i="5"/>
  <c r="E1714" i="5" s="1"/>
  <c r="X1714" i="5" s="1"/>
  <c r="V1715" i="5"/>
  <c r="E1715" i="5" s="1"/>
  <c r="X1715" i="5" s="1"/>
  <c r="V1716" i="5"/>
  <c r="E1716" i="5"/>
  <c r="X1716" i="5" s="1"/>
  <c r="V1717" i="5"/>
  <c r="E1717" i="5"/>
  <c r="V1718" i="5"/>
  <c r="E1718" i="5"/>
  <c r="V1719" i="5"/>
  <c r="E1719" i="5"/>
  <c r="V1720" i="5"/>
  <c r="E1720" i="5"/>
  <c r="X1720" i="5" s="1"/>
  <c r="V1721" i="5"/>
  <c r="V1722" i="5"/>
  <c r="E1722" i="5" s="1"/>
  <c r="X1722" i="5" s="1"/>
  <c r="V1723" i="5"/>
  <c r="E1723" i="5"/>
  <c r="X1723" i="5" s="1"/>
  <c r="V1724" i="5"/>
  <c r="E1724" i="5" s="1"/>
  <c r="V1725" i="5"/>
  <c r="E1725" i="5" s="1"/>
  <c r="X1725" i="5" s="1"/>
  <c r="V1726" i="5"/>
  <c r="E1726" i="5" s="1"/>
  <c r="X1726" i="5" s="1"/>
  <c r="V1727" i="5"/>
  <c r="E1727" i="5"/>
  <c r="X1727" i="5" s="1"/>
  <c r="V1728" i="5"/>
  <c r="E1728" i="5"/>
  <c r="V1729" i="5"/>
  <c r="E1729" i="5" s="1"/>
  <c r="X1729" i="5" s="1"/>
  <c r="V1730" i="5"/>
  <c r="E1730" i="5" s="1"/>
  <c r="V1731" i="5"/>
  <c r="V1732" i="5"/>
  <c r="E1732" i="5" s="1"/>
  <c r="V1733" i="5"/>
  <c r="E1733" i="5"/>
  <c r="X1733" i="5" s="1"/>
  <c r="V1734" i="5"/>
  <c r="E1734" i="5" s="1"/>
  <c r="X1734" i="5" s="1"/>
  <c r="V1735" i="5"/>
  <c r="E1735" i="5"/>
  <c r="X1735" i="5" s="1"/>
  <c r="V1736" i="5"/>
  <c r="E1736" i="5"/>
  <c r="V1737" i="5"/>
  <c r="E1737" i="5" s="1"/>
  <c r="X1737" i="5" s="1"/>
  <c r="V1738" i="5"/>
  <c r="E1738" i="5" s="1"/>
  <c r="X1738" i="5" s="1"/>
  <c r="V1739" i="5"/>
  <c r="V1740" i="5"/>
  <c r="E1740" i="5"/>
  <c r="V1741" i="5"/>
  <c r="E1741" i="5" s="1"/>
  <c r="V1742" i="5"/>
  <c r="E1742" i="5" s="1"/>
  <c r="V1743" i="5"/>
  <c r="E1743" i="5" s="1"/>
  <c r="V1744" i="5"/>
  <c r="E1744" i="5"/>
  <c r="V1745" i="5"/>
  <c r="E1745" i="5" s="1"/>
  <c r="X1745" i="5" s="1"/>
  <c r="V1746" i="5"/>
  <c r="E1746" i="5" s="1"/>
  <c r="X1746" i="5" s="1"/>
  <c r="V1747" i="5"/>
  <c r="E1747" i="5" s="1"/>
  <c r="V1748" i="5"/>
  <c r="E1748" i="5" s="1"/>
  <c r="X1748" i="5" s="1"/>
  <c r="V1749" i="5"/>
  <c r="V1750" i="5"/>
  <c r="E1750" i="5"/>
  <c r="X1750" i="5" s="1"/>
  <c r="V1751" i="5"/>
  <c r="V1752" i="5"/>
  <c r="E1752" i="5"/>
  <c r="V1753" i="5"/>
  <c r="E1753" i="5" s="1"/>
  <c r="V1754" i="5"/>
  <c r="E1754" i="5" s="1"/>
  <c r="V1755" i="5"/>
  <c r="E1755" i="5" s="1"/>
  <c r="V1756" i="5"/>
  <c r="E1756" i="5" s="1"/>
  <c r="V1757" i="5"/>
  <c r="E1757" i="5"/>
  <c r="X1757" i="5" s="1"/>
  <c r="V1758" i="5"/>
  <c r="E1758" i="5" s="1"/>
  <c r="X1758" i="5" s="1"/>
  <c r="V1759" i="5"/>
  <c r="E1759" i="5"/>
  <c r="V1760" i="5"/>
  <c r="E1760" i="5"/>
  <c r="X1760" i="5" s="1"/>
  <c r="V1761" i="5"/>
  <c r="E1761" i="5"/>
  <c r="X1761" i="5" s="1"/>
  <c r="V1762" i="5"/>
  <c r="E1762" i="5" s="1"/>
  <c r="X1762" i="5" s="1"/>
  <c r="V1763" i="5"/>
  <c r="E1763" i="5"/>
  <c r="V1764" i="5"/>
  <c r="E1764" i="5" s="1"/>
  <c r="V1765" i="5"/>
  <c r="E1765" i="5" s="1"/>
  <c r="V1766" i="5"/>
  <c r="E1766" i="5" s="1"/>
  <c r="V1767" i="5"/>
  <c r="E1767" i="5"/>
  <c r="X1767" i="5" s="1"/>
  <c r="V1768" i="5"/>
  <c r="E1768" i="5"/>
  <c r="X1768" i="5" s="1"/>
  <c r="V1769" i="5"/>
  <c r="E1769" i="5"/>
  <c r="V1770" i="5"/>
  <c r="E1770" i="5" s="1"/>
  <c r="X1770" i="5" s="1"/>
  <c r="V1771" i="5"/>
  <c r="E1771" i="5" s="1"/>
  <c r="V1772" i="5"/>
  <c r="E1772" i="5" s="1"/>
  <c r="X1772" i="5" s="1"/>
  <c r="V1773" i="5"/>
  <c r="E1773" i="5" s="1"/>
  <c r="V1774" i="5"/>
  <c r="E1774" i="5"/>
  <c r="X1774" i="5" s="1"/>
  <c r="V1775" i="5"/>
  <c r="E1775" i="5" s="1"/>
  <c r="V1776" i="5"/>
  <c r="E1776" i="5"/>
  <c r="V1777" i="5"/>
  <c r="V1778" i="5"/>
  <c r="E1778" i="5" s="1"/>
  <c r="V1779" i="5"/>
  <c r="E1779" i="5"/>
  <c r="X1779" i="5" s="1"/>
  <c r="V1780" i="5"/>
  <c r="E1780" i="5"/>
  <c r="X1780" i="5" s="1"/>
  <c r="V1781" i="5"/>
  <c r="E1781" i="5"/>
  <c r="X1781" i="5" s="1"/>
  <c r="V1782" i="5"/>
  <c r="E1782" i="5" s="1"/>
  <c r="X1782" i="5" s="1"/>
  <c r="V1783" i="5"/>
  <c r="E1783" i="5" s="1"/>
  <c r="X1783" i="5" s="1"/>
  <c r="V1784" i="5"/>
  <c r="E1784" i="5"/>
  <c r="X1784" i="5" s="1"/>
  <c r="V1785" i="5"/>
  <c r="E1785" i="5" s="1"/>
  <c r="X1785" i="5" s="1"/>
  <c r="V1786" i="5"/>
  <c r="E1786" i="5" s="1"/>
  <c r="V1787" i="5"/>
  <c r="E1787" i="5"/>
  <c r="V1788" i="5"/>
  <c r="E1788" i="5"/>
  <c r="V1789" i="5"/>
  <c r="V1790" i="5"/>
  <c r="E1790" i="5" s="1"/>
  <c r="X1790" i="5" s="1"/>
  <c r="V1791" i="5"/>
  <c r="E1791" i="5"/>
  <c r="X1791" i="5" s="1"/>
  <c r="V1792" i="5"/>
  <c r="E1792" i="5" s="1"/>
  <c r="V1793" i="5"/>
  <c r="E1793" i="5" s="1"/>
  <c r="X1793" i="5" s="1"/>
  <c r="V1794" i="5"/>
  <c r="E1794" i="5" s="1"/>
  <c r="V1795" i="5"/>
  <c r="E1795" i="5"/>
  <c r="X1795" i="5" s="1"/>
  <c r="V1796" i="5"/>
  <c r="E1796" i="5"/>
  <c r="X1796" i="5" s="1"/>
  <c r="V1797" i="5"/>
  <c r="E1797" i="5"/>
  <c r="V1798" i="5"/>
  <c r="V1799" i="5"/>
  <c r="E1799" i="5" s="1"/>
  <c r="V1800" i="5"/>
  <c r="E1800" i="5" s="1"/>
  <c r="V1801" i="5"/>
  <c r="E1801" i="5"/>
  <c r="V1802" i="5"/>
  <c r="E1802" i="5" s="1"/>
  <c r="X1802" i="5" s="1"/>
  <c r="V1803" i="5"/>
  <c r="E1803" i="5" s="1"/>
  <c r="X1803" i="5" s="1"/>
  <c r="V1804" i="5"/>
  <c r="E1804" i="5"/>
  <c r="X1804" i="5" s="1"/>
  <c r="V1805" i="5"/>
  <c r="E1805" i="5" s="1"/>
  <c r="V1806" i="5"/>
  <c r="E1806" i="5"/>
  <c r="X1806" i="5" s="1"/>
  <c r="V1807" i="5"/>
  <c r="E1807" i="5"/>
  <c r="X1807" i="5" s="1"/>
  <c r="V1808" i="5"/>
  <c r="E1808" i="5"/>
  <c r="V1809" i="5"/>
  <c r="E1809" i="5" s="1"/>
  <c r="V1810" i="5"/>
  <c r="E1810" i="5" s="1"/>
  <c r="V1811" i="5"/>
  <c r="E1811" i="5"/>
  <c r="X1811" i="5" s="1"/>
  <c r="V1812" i="5"/>
  <c r="E1812" i="5"/>
  <c r="X1812" i="5" s="1"/>
  <c r="V1813" i="5"/>
  <c r="E1813" i="5"/>
  <c r="V1814" i="5"/>
  <c r="E1814" i="5" s="1"/>
  <c r="X1814" i="5" s="1"/>
  <c r="V1815" i="5"/>
  <c r="E1815" i="5"/>
  <c r="X1815" i="5" s="1"/>
  <c r="V1816" i="5"/>
  <c r="E1816" i="5" s="1"/>
  <c r="X1816" i="5" s="1"/>
  <c r="V1817" i="5"/>
  <c r="E1817" i="5" s="1"/>
  <c r="X1817" i="5" s="1"/>
  <c r="V1818" i="5"/>
  <c r="E1818" i="5" s="1"/>
  <c r="X1818" i="5" s="1"/>
  <c r="V1819" i="5"/>
  <c r="E1819" i="5"/>
  <c r="V1820" i="5"/>
  <c r="E1820" i="5" s="1"/>
  <c r="V1821" i="5"/>
  <c r="E1821" i="5"/>
  <c r="V1822" i="5"/>
  <c r="E1822" i="5" s="1"/>
  <c r="X1822" i="5" s="1"/>
  <c r="V1823" i="5"/>
  <c r="E1823" i="5"/>
  <c r="X1823" i="5" s="1"/>
  <c r="V1824" i="5"/>
  <c r="E1824" i="5" s="1"/>
  <c r="X1824" i="5" s="1"/>
  <c r="V1825" i="5"/>
  <c r="E1825" i="5"/>
  <c r="X1825" i="5" s="1"/>
  <c r="V1826" i="5"/>
  <c r="E1826" i="5" s="1"/>
  <c r="X1826" i="5" s="1"/>
  <c r="V1827" i="5"/>
  <c r="E1827" i="5"/>
  <c r="X1827" i="5" s="1"/>
  <c r="V1828" i="5"/>
  <c r="E1828" i="5"/>
  <c r="X1828" i="5" s="1"/>
  <c r="V1829" i="5"/>
  <c r="E1829" i="5"/>
  <c r="V1830" i="5"/>
  <c r="E1830" i="5"/>
  <c r="V1831" i="5"/>
  <c r="E1831" i="5" s="1"/>
  <c r="V1832" i="5"/>
  <c r="E1832" i="5" s="1"/>
  <c r="X1832" i="5" s="1"/>
  <c r="V1833" i="5"/>
  <c r="E1833" i="5" s="1"/>
  <c r="V1834" i="5"/>
  <c r="E1834" i="5" s="1"/>
  <c r="V1835" i="5"/>
  <c r="V1836" i="5"/>
  <c r="E1836" i="5"/>
  <c r="X1836" i="5" s="1"/>
  <c r="V1837" i="5"/>
  <c r="V1838" i="5"/>
  <c r="E1838" i="5"/>
  <c r="X1838" i="5" s="1"/>
  <c r="V1839" i="5"/>
  <c r="E1839" i="5"/>
  <c r="X1839" i="5" s="1"/>
  <c r="V1840" i="5"/>
  <c r="E1840" i="5"/>
  <c r="V1841" i="5"/>
  <c r="E1841" i="5" s="1"/>
  <c r="V1842" i="5"/>
  <c r="E1842" i="5" s="1"/>
  <c r="V1843" i="5"/>
  <c r="E1843" i="5" s="1"/>
  <c r="V1844" i="5"/>
  <c r="E1844" i="5"/>
  <c r="X1844" i="5" s="1"/>
  <c r="V1845" i="5"/>
  <c r="E1845" i="5"/>
  <c r="X1845" i="5" s="1"/>
  <c r="V1846" i="5"/>
  <c r="E1846" i="5"/>
  <c r="X1846" i="5" s="1"/>
  <c r="V1847" i="5"/>
  <c r="E1847" i="5" s="1"/>
  <c r="X1847" i="5" s="1"/>
  <c r="V1848" i="5"/>
  <c r="E1848" i="5" s="1"/>
  <c r="X1848" i="5" s="1"/>
  <c r="V1849" i="5"/>
  <c r="E1849" i="5" s="1"/>
  <c r="X1849" i="5" s="1"/>
  <c r="V1850" i="5"/>
  <c r="E1850" i="5" s="1"/>
  <c r="X1850" i="5" s="1"/>
  <c r="V1851" i="5"/>
  <c r="E1851" i="5"/>
  <c r="V1852" i="5"/>
  <c r="E1852" i="5" s="1"/>
  <c r="V1853" i="5"/>
  <c r="E1853" i="5"/>
  <c r="V1854" i="5"/>
  <c r="E1854" i="5" s="1"/>
  <c r="V1855" i="5"/>
  <c r="E1855" i="5"/>
  <c r="X1855" i="5" s="1"/>
  <c r="V1856" i="5"/>
  <c r="E1856" i="5"/>
  <c r="X1856" i="5" s="1"/>
  <c r="V1857" i="5"/>
  <c r="E1857" i="5"/>
  <c r="X1857" i="5" s="1"/>
  <c r="V1858" i="5"/>
  <c r="E1858" i="5" s="1"/>
  <c r="X1858" i="5" s="1"/>
  <c r="V1859" i="5"/>
  <c r="E1859" i="5" s="1"/>
  <c r="X1859" i="5" s="1"/>
  <c r="V1860" i="5"/>
  <c r="E1860" i="5" s="1"/>
  <c r="X1860" i="5" s="1"/>
  <c r="V1861" i="5"/>
  <c r="E1861" i="5"/>
  <c r="X1861" i="5" s="1"/>
  <c r="V1862" i="5"/>
  <c r="E1862" i="5"/>
  <c r="V1863" i="5"/>
  <c r="E1863" i="5"/>
  <c r="V1864" i="5"/>
  <c r="E1864" i="5"/>
  <c r="X1864" i="5" s="1"/>
  <c r="V1865" i="5"/>
  <c r="E1865" i="5"/>
  <c r="X1865" i="5" s="1"/>
  <c r="V1866" i="5"/>
  <c r="E1866" i="5" s="1"/>
  <c r="X1866" i="5" s="1"/>
  <c r="V1867" i="5"/>
  <c r="E1867" i="5"/>
  <c r="X1867" i="5" s="1"/>
  <c r="V1868" i="5"/>
  <c r="E1868" i="5"/>
  <c r="X1868" i="5" s="1"/>
  <c r="V1869" i="5"/>
  <c r="E1869" i="5" s="1"/>
  <c r="X1869" i="5" s="1"/>
  <c r="V1870" i="5"/>
  <c r="E1870" i="5" s="1"/>
  <c r="X1870" i="5" s="1"/>
  <c r="V1871" i="5"/>
  <c r="E1871" i="5" s="1"/>
  <c r="X1871" i="5" s="1"/>
  <c r="V1872" i="5"/>
  <c r="E1872" i="5"/>
  <c r="V1873" i="5"/>
  <c r="E1873" i="5"/>
  <c r="V1874" i="5"/>
  <c r="V1875" i="5"/>
  <c r="E1875" i="5"/>
  <c r="X1875" i="5" s="1"/>
  <c r="V1876" i="5"/>
  <c r="E1876" i="5" s="1"/>
  <c r="X1876" i="5" s="1"/>
  <c r="V1877" i="5"/>
  <c r="E1877" i="5"/>
  <c r="V1878" i="5"/>
  <c r="E1878" i="5"/>
  <c r="X1878" i="5" s="1"/>
  <c r="V1879" i="5"/>
  <c r="E1879" i="5"/>
  <c r="X1879" i="5" s="1"/>
  <c r="V1880" i="5"/>
  <c r="E1880" i="5"/>
  <c r="V1881" i="5"/>
  <c r="E1881" i="5"/>
  <c r="V1882" i="5"/>
  <c r="E1882" i="5" s="1"/>
  <c r="V1883" i="5"/>
  <c r="E1883" i="5"/>
  <c r="V1884" i="5"/>
  <c r="E1884" i="5"/>
  <c r="V1885" i="5"/>
  <c r="E1885" i="5"/>
  <c r="X1885" i="5" s="1"/>
  <c r="V1886" i="5"/>
  <c r="E1886" i="5" s="1"/>
  <c r="V1887" i="5"/>
  <c r="E1887" i="5" s="1"/>
  <c r="X1887" i="5" s="1"/>
  <c r="V1888" i="5"/>
  <c r="E1888" i="5" s="1"/>
  <c r="X1888" i="5" s="1"/>
  <c r="V1889" i="5"/>
  <c r="E1889" i="5" s="1"/>
  <c r="X1889" i="5" s="1"/>
  <c r="V1890" i="5"/>
  <c r="E1890" i="5" s="1"/>
  <c r="X1890" i="5" s="1"/>
  <c r="V1891" i="5"/>
  <c r="E1891" i="5"/>
  <c r="X1891" i="5" s="1"/>
  <c r="V1892" i="5"/>
  <c r="E1892" i="5"/>
  <c r="V1893" i="5"/>
  <c r="V1894" i="5"/>
  <c r="E1894" i="5" s="1"/>
  <c r="V1895" i="5"/>
  <c r="E1895" i="5"/>
  <c r="X1895" i="5" s="1"/>
  <c r="V1896" i="5"/>
  <c r="E1896" i="5" s="1"/>
  <c r="V1897" i="5"/>
  <c r="E1897" i="5"/>
  <c r="X1897" i="5" s="1"/>
  <c r="V1898" i="5"/>
  <c r="E1898" i="5" s="1"/>
  <c r="V1899" i="5"/>
  <c r="E1899" i="5"/>
  <c r="X1899" i="5" s="1"/>
  <c r="V1900" i="5"/>
  <c r="V1901" i="5"/>
  <c r="E1901" i="5"/>
  <c r="X1901" i="5" s="1"/>
  <c r="V1902" i="5"/>
  <c r="E1902" i="5"/>
  <c r="V1903" i="5"/>
  <c r="E1903" i="5" s="1"/>
  <c r="V1904" i="5"/>
  <c r="E1904" i="5"/>
  <c r="V1905" i="5"/>
  <c r="E1905" i="5" s="1"/>
  <c r="V1906" i="5"/>
  <c r="E1906" i="5" s="1"/>
  <c r="X1906" i="5" s="1"/>
  <c r="V1907" i="5"/>
  <c r="E1907" i="5"/>
  <c r="X1907" i="5" s="1"/>
  <c r="V1908" i="5"/>
  <c r="E1908" i="5" s="1"/>
  <c r="X1908" i="5" s="1"/>
  <c r="V1909" i="5"/>
  <c r="E1909" i="5"/>
  <c r="X1909" i="5" s="1"/>
  <c r="V1910" i="5"/>
  <c r="E1910" i="5"/>
  <c r="X1910" i="5" s="1"/>
  <c r="V1911" i="5"/>
  <c r="V1912" i="5"/>
  <c r="E1912" i="5"/>
  <c r="V1913" i="5"/>
  <c r="E1913" i="5"/>
  <c r="V1914" i="5"/>
  <c r="E1914" i="5" s="1"/>
  <c r="V1915" i="5"/>
  <c r="E1915" i="5" s="1"/>
  <c r="V1916" i="5"/>
  <c r="E1916" i="5" s="1"/>
  <c r="V1917" i="5"/>
  <c r="E1917" i="5"/>
  <c r="X1917" i="5" s="1"/>
  <c r="V1918" i="5"/>
  <c r="V1919" i="5"/>
  <c r="E1919" i="5"/>
  <c r="V1920" i="5"/>
  <c r="E1920" i="5" s="1"/>
  <c r="X1920" i="5" s="1"/>
  <c r="V1921" i="5"/>
  <c r="E1921" i="5" s="1"/>
  <c r="X1921" i="5" s="1"/>
  <c r="V1922" i="5"/>
  <c r="E1922" i="5" s="1"/>
  <c r="X1922" i="5" s="1"/>
  <c r="V1923" i="5"/>
  <c r="E1923" i="5"/>
  <c r="X1923" i="5" s="1"/>
  <c r="V1924" i="5"/>
  <c r="E1924" i="5" s="1"/>
  <c r="X1924" i="5" s="1"/>
  <c r="V1925" i="5"/>
  <c r="E1925" i="5" s="1"/>
  <c r="V1926" i="5"/>
  <c r="E1926" i="5"/>
  <c r="V1927" i="5"/>
  <c r="V1928" i="5"/>
  <c r="E1928" i="5"/>
  <c r="X1928" i="5" s="1"/>
  <c r="V1929" i="5"/>
  <c r="E1929" i="5"/>
  <c r="X1929" i="5" s="1"/>
  <c r="V1930" i="5"/>
  <c r="E1930" i="5" s="1"/>
  <c r="X1930" i="5" s="1"/>
  <c r="V1931" i="5"/>
  <c r="E1931" i="5" s="1"/>
  <c r="V1932" i="5"/>
  <c r="E1932" i="5"/>
  <c r="X1932" i="5" s="1"/>
  <c r="V1933" i="5"/>
  <c r="E1933" i="5" s="1"/>
  <c r="X1933" i="5" s="1"/>
  <c r="V1934" i="5"/>
  <c r="E1934" i="5" s="1"/>
  <c r="X1934" i="5" s="1"/>
  <c r="V1935" i="5"/>
  <c r="E1935" i="5"/>
  <c r="X1935" i="5" s="1"/>
  <c r="V1936" i="5"/>
  <c r="V1937" i="5"/>
  <c r="E1937" i="5" s="1"/>
  <c r="V1938" i="5"/>
  <c r="V1939" i="5"/>
  <c r="E1939" i="5"/>
  <c r="V1940" i="5"/>
  <c r="E1940" i="5"/>
  <c r="X1940" i="5" s="1"/>
  <c r="V1941" i="5"/>
  <c r="E1941" i="5"/>
  <c r="X1941" i="5" s="1"/>
  <c r="V1942" i="5"/>
  <c r="E1942" i="5" s="1"/>
  <c r="V1943" i="5"/>
  <c r="E1943" i="5" s="1"/>
  <c r="X1943" i="5" s="1"/>
  <c r="V1944" i="5"/>
  <c r="E1944" i="5"/>
  <c r="X1944" i="5" s="1"/>
  <c r="V1945" i="5"/>
  <c r="V1946" i="5"/>
  <c r="E1946" i="5" s="1"/>
  <c r="X1946" i="5" s="1"/>
  <c r="V1947" i="5"/>
  <c r="V1948" i="5"/>
  <c r="E1948" i="5" s="1"/>
  <c r="V1949" i="5"/>
  <c r="E1949" i="5"/>
  <c r="V1950" i="5"/>
  <c r="E1950" i="5"/>
  <c r="V1951" i="5"/>
  <c r="E1951" i="5" s="1"/>
  <c r="X1951" i="5" s="1"/>
  <c r="V1952" i="5"/>
  <c r="E1952" i="5" s="1"/>
  <c r="V1953" i="5"/>
  <c r="E1953" i="5"/>
  <c r="X1953" i="5" s="1"/>
  <c r="V1954" i="5"/>
  <c r="V1955" i="5"/>
  <c r="E1955" i="5"/>
  <c r="X1955" i="5" s="1"/>
  <c r="V1956" i="5"/>
  <c r="E1956" i="5" s="1"/>
  <c r="X1956" i="5" s="1"/>
  <c r="V1957" i="5"/>
  <c r="E1957" i="5"/>
  <c r="X1957" i="5" s="1"/>
  <c r="V1958" i="5"/>
  <c r="E1958" i="5" s="1"/>
  <c r="X1958" i="5" s="1"/>
  <c r="V1959" i="5"/>
  <c r="E1959" i="5" s="1"/>
  <c r="V1960" i="5"/>
  <c r="E1960" i="5"/>
  <c r="V1961" i="5"/>
  <c r="E1961" i="5" s="1"/>
  <c r="V1962" i="5"/>
  <c r="E1962" i="5" s="1"/>
  <c r="V1963" i="5"/>
  <c r="V1964" i="5"/>
  <c r="E1964" i="5"/>
  <c r="X1964" i="5" s="1"/>
  <c r="V1965" i="5"/>
  <c r="V1966" i="5"/>
  <c r="E1966" i="5"/>
  <c r="X1966" i="5" s="1"/>
  <c r="V1967" i="5"/>
  <c r="E1967" i="5"/>
  <c r="X1967" i="5" s="1"/>
  <c r="V1968" i="5"/>
  <c r="E1968" i="5"/>
  <c r="X1968" i="5" s="1"/>
  <c r="V1969" i="5"/>
  <c r="E1969" i="5" s="1"/>
  <c r="X1969" i="5" s="1"/>
  <c r="V1970" i="5"/>
  <c r="E1970" i="5" s="1"/>
  <c r="V1971" i="5"/>
  <c r="E1971" i="5" s="1"/>
  <c r="V1972" i="5"/>
  <c r="E1972" i="5"/>
  <c r="V1973" i="5"/>
  <c r="E1973" i="5" s="1"/>
  <c r="V1974" i="5"/>
  <c r="E1974" i="5"/>
  <c r="X1974" i="5" s="1"/>
  <c r="V1975" i="5"/>
  <c r="E1975" i="5"/>
  <c r="X1975" i="5" s="1"/>
  <c r="V1976" i="5"/>
  <c r="E1976" i="5"/>
  <c r="X1976" i="5" s="1"/>
  <c r="V1977" i="5"/>
  <c r="E1977" i="5"/>
  <c r="X1977" i="5" s="1"/>
  <c r="V1978" i="5"/>
  <c r="E1978" i="5" s="1"/>
  <c r="X1978" i="5" s="1"/>
  <c r="V1979" i="5"/>
  <c r="E1979" i="5" s="1"/>
  <c r="X1979" i="5" s="1"/>
  <c r="V1980" i="5"/>
  <c r="E1980" i="5" s="1"/>
  <c r="V1981" i="5"/>
  <c r="E1981" i="5" s="1"/>
  <c r="V1982" i="5"/>
  <c r="V1983" i="5"/>
  <c r="E1983" i="5"/>
  <c r="V1984" i="5"/>
  <c r="E1984" i="5"/>
  <c r="X1984" i="5" s="1"/>
  <c r="V1985" i="5"/>
  <c r="E1985" i="5"/>
  <c r="X1985" i="5" s="1"/>
  <c r="V1986" i="5"/>
  <c r="E1986" i="5"/>
  <c r="V1987" i="5"/>
  <c r="E1987" i="5" s="1"/>
  <c r="X1987" i="5" s="1"/>
  <c r="V1988" i="5"/>
  <c r="E1988" i="5"/>
  <c r="X1988" i="5" s="1"/>
  <c r="V1989" i="5"/>
  <c r="E1989" i="5" s="1"/>
  <c r="X1989" i="5" s="1"/>
  <c r="V1990" i="5"/>
  <c r="E1990" i="5"/>
  <c r="X1990" i="5" s="1"/>
  <c r="V1991" i="5"/>
  <c r="V1992" i="5"/>
  <c r="E1992" i="5"/>
  <c r="V1993" i="5"/>
  <c r="E1993" i="5"/>
  <c r="V1994" i="5"/>
  <c r="E1994" i="5"/>
  <c r="V1995" i="5"/>
  <c r="E1995" i="5" s="1"/>
  <c r="X1995" i="5" s="1"/>
  <c r="V1996" i="5"/>
  <c r="E1996" i="5" s="1"/>
  <c r="X1996" i="5" s="1"/>
  <c r="V1997" i="5"/>
  <c r="E1997" i="5" s="1"/>
  <c r="V1998" i="5"/>
  <c r="E1998" i="5" s="1"/>
  <c r="X1998" i="5" s="1"/>
  <c r="V1999" i="5"/>
  <c r="E1999" i="5"/>
  <c r="X1999" i="5" s="1"/>
  <c r="V2000" i="5"/>
  <c r="V2001" i="5"/>
  <c r="E2001" i="5"/>
  <c r="X2001" i="5" s="1"/>
  <c r="V2002" i="5"/>
  <c r="E2002" i="5"/>
  <c r="V2003" i="5"/>
  <c r="E2003" i="5" s="1"/>
  <c r="V2004" i="5"/>
  <c r="E2004" i="5"/>
  <c r="V2005" i="5"/>
  <c r="E2005" i="5" s="1"/>
  <c r="X2005" i="5" s="1"/>
  <c r="V2006" i="5"/>
  <c r="E2006" i="5" s="1"/>
  <c r="X2006" i="5" s="1"/>
  <c r="V2007" i="5"/>
  <c r="E2007" i="5" s="1"/>
  <c r="X2007" i="5" s="1"/>
  <c r="V2008" i="5"/>
  <c r="E2008" i="5"/>
  <c r="V2009" i="5"/>
  <c r="R2009" i="5" s="1"/>
  <c r="V2010" i="5"/>
  <c r="E2010" i="5"/>
  <c r="X2010" i="5" s="1"/>
  <c r="V2011" i="5"/>
  <c r="E2011" i="5" s="1"/>
  <c r="X2011" i="5" s="1"/>
  <c r="V2012" i="5"/>
  <c r="E2012" i="5" s="1"/>
  <c r="X2012" i="5" s="1"/>
  <c r="V2013" i="5"/>
  <c r="E2013" i="5" s="1"/>
  <c r="X2013" i="5" s="1"/>
  <c r="V2014" i="5"/>
  <c r="E2014" i="5"/>
  <c r="V2015" i="5"/>
  <c r="E2015" i="5" s="1"/>
  <c r="V2016" i="5"/>
  <c r="E2016" i="5" s="1"/>
  <c r="V2017" i="5"/>
  <c r="E2017" i="5"/>
  <c r="X2017" i="5" s="1"/>
  <c r="V2018" i="5"/>
  <c r="V2019" i="5"/>
  <c r="E2019" i="5" s="1"/>
  <c r="X2019" i="5" s="1"/>
  <c r="V2020" i="5"/>
  <c r="V2021" i="5"/>
  <c r="E2021" i="5" s="1"/>
  <c r="V2022" i="5"/>
  <c r="E2022" i="5"/>
  <c r="X2022" i="5" s="1"/>
  <c r="V2023" i="5"/>
  <c r="E2023" i="5"/>
  <c r="X2023" i="5" s="1"/>
  <c r="V2024" i="5"/>
  <c r="E2024" i="5" s="1"/>
  <c r="X2024" i="5" s="1"/>
  <c r="V2025" i="5"/>
  <c r="E2025" i="5" s="1"/>
  <c r="X2025" i="5" s="1"/>
  <c r="V2026" i="5"/>
  <c r="E2026" i="5"/>
  <c r="V2027" i="5"/>
  <c r="V2028" i="5"/>
  <c r="E2028" i="5"/>
  <c r="V2029" i="5"/>
  <c r="V2030" i="5"/>
  <c r="E2030" i="5"/>
  <c r="X2030" i="5" s="1"/>
  <c r="V2031" i="5"/>
  <c r="E2031" i="5"/>
  <c r="V2032" i="5"/>
  <c r="E2032" i="5"/>
  <c r="V2033" i="5"/>
  <c r="E2033" i="5" s="1"/>
  <c r="V2034" i="5"/>
  <c r="E2034" i="5" s="1"/>
  <c r="V2035" i="5"/>
  <c r="E2035" i="5" s="1"/>
  <c r="X2035" i="5" s="1"/>
  <c r="V2036" i="5"/>
  <c r="E2036" i="5"/>
  <c r="V2037" i="5"/>
  <c r="E2037" i="5" s="1"/>
  <c r="V2038" i="5"/>
  <c r="E2038" i="5"/>
  <c r="V2039" i="5"/>
  <c r="E2039" i="5"/>
  <c r="X2039" i="5" s="1"/>
  <c r="V2040" i="5"/>
  <c r="E2040" i="5"/>
  <c r="X2040" i="5" s="1"/>
  <c r="V2041" i="5"/>
  <c r="E2041" i="5"/>
  <c r="V2042" i="5"/>
  <c r="E2042" i="5" s="1"/>
  <c r="X2042" i="5" s="1"/>
  <c r="V2043" i="5"/>
  <c r="E2043" i="5" s="1"/>
  <c r="V2044" i="5"/>
  <c r="E2044" i="5" s="1"/>
  <c r="X2044" i="5" s="1"/>
  <c r="V2045" i="5"/>
  <c r="E2045" i="5" s="1"/>
  <c r="X2045" i="5" s="1"/>
  <c r="V2046" i="5"/>
  <c r="V2047" i="5"/>
  <c r="E2047" i="5"/>
  <c r="V2048" i="5"/>
  <c r="E2048" i="5"/>
  <c r="V2049" i="5"/>
  <c r="E2049" i="5"/>
  <c r="V2050" i="5"/>
  <c r="E2050" i="5"/>
  <c r="X2050" i="5" s="1"/>
  <c r="V2051" i="5"/>
  <c r="E2051" i="5" s="1"/>
  <c r="X2051" i="5" s="1"/>
  <c r="V2052" i="5"/>
  <c r="E2052" i="5"/>
  <c r="V2053" i="5"/>
  <c r="E2053" i="5" s="1"/>
  <c r="X2053" i="5" s="1"/>
  <c r="V2054" i="5"/>
  <c r="E2054" i="5"/>
  <c r="X2054" i="5" s="1"/>
  <c r="V2055" i="5"/>
  <c r="V2056" i="5"/>
  <c r="E2056" i="5"/>
  <c r="X2056" i="5" s="1"/>
  <c r="V2057" i="5"/>
  <c r="E2057" i="5"/>
  <c r="V2058" i="5"/>
  <c r="E2058" i="5"/>
  <c r="V2059" i="5"/>
  <c r="E2059" i="5" s="1"/>
  <c r="V2060" i="5"/>
  <c r="E2060" i="5" s="1"/>
  <c r="X2060" i="5" s="1"/>
  <c r="V2061" i="5"/>
  <c r="E2061" i="5" s="1"/>
  <c r="X2061" i="5" s="1"/>
  <c r="V2062" i="5"/>
  <c r="E2062" i="5" s="1"/>
  <c r="X2062" i="5" s="1"/>
  <c r="V2063" i="5"/>
  <c r="E2063" i="5"/>
  <c r="V2064" i="5"/>
  <c r="V2065" i="5"/>
  <c r="E2065" i="5"/>
  <c r="X2065" i="5" s="1"/>
  <c r="V2066" i="5"/>
  <c r="E2066" i="5"/>
  <c r="X2066" i="5" s="1"/>
  <c r="V2067" i="5"/>
  <c r="E2067" i="5" s="1"/>
  <c r="X2067" i="5" s="1"/>
  <c r="V2068" i="5"/>
  <c r="E2068" i="5" s="1"/>
  <c r="V2069" i="5"/>
  <c r="E2069" i="5" s="1"/>
  <c r="V2070" i="5"/>
  <c r="E2070" i="5" s="1"/>
  <c r="V2071" i="5"/>
  <c r="E2071" i="5" s="1"/>
  <c r="V2072" i="5"/>
  <c r="E2072" i="5"/>
  <c r="X2072" i="5" s="1"/>
  <c r="V2073" i="5"/>
  <c r="V2074" i="5"/>
  <c r="E2074" i="5"/>
  <c r="X2074" i="5" s="1"/>
  <c r="V2075" i="5"/>
  <c r="E2075" i="5" s="1"/>
  <c r="X2075" i="5" s="1"/>
  <c r="V2076" i="5"/>
  <c r="E2076" i="5" s="1"/>
  <c r="X2076" i="5" s="1"/>
  <c r="V2077" i="5"/>
  <c r="E2077" i="5" s="1"/>
  <c r="X2077" i="5" s="1"/>
  <c r="V2078" i="5"/>
  <c r="E2078" i="5"/>
  <c r="X2078" i="5" s="1"/>
  <c r="V2079" i="5"/>
  <c r="E2079" i="5" s="1"/>
  <c r="X2079" i="5" s="1"/>
  <c r="V2080" i="5"/>
  <c r="E2080" i="5" s="1"/>
  <c r="X2080" i="5" s="1"/>
  <c r="V2081" i="5"/>
  <c r="E2081" i="5"/>
  <c r="V2082" i="5"/>
  <c r="V2083" i="5"/>
  <c r="E2083" i="5" s="1"/>
  <c r="V2084" i="5"/>
  <c r="E2084" i="5" s="1"/>
  <c r="V2085" i="5"/>
  <c r="E2085" i="5" s="1"/>
  <c r="X2085" i="5" s="1"/>
  <c r="V2086" i="5"/>
  <c r="E2086" i="5"/>
  <c r="X2086" i="5" s="1"/>
  <c r="V2087" i="5"/>
  <c r="E2087" i="5"/>
  <c r="V2088" i="5"/>
  <c r="E2088" i="5" s="1"/>
  <c r="X2088" i="5" s="1"/>
  <c r="V2089" i="5"/>
  <c r="E2089" i="5" s="1"/>
  <c r="X2089" i="5" s="1"/>
  <c r="V2090" i="5"/>
  <c r="E2090" i="5"/>
  <c r="X2090" i="5" s="1"/>
  <c r="V2091" i="5"/>
  <c r="V2092" i="5"/>
  <c r="E2092" i="5"/>
  <c r="V2093" i="5"/>
  <c r="V2094" i="5"/>
  <c r="E2094" i="5"/>
  <c r="V2095" i="5"/>
  <c r="E2095" i="5"/>
  <c r="X2095" i="5" s="1"/>
  <c r="V2096" i="5"/>
  <c r="E2096" i="5"/>
  <c r="X2096" i="5" s="1"/>
  <c r="V2097" i="5"/>
  <c r="E2097" i="5" s="1"/>
  <c r="X2097" i="5" s="1"/>
  <c r="V2098" i="5"/>
  <c r="E2098" i="5" s="1"/>
  <c r="V2099" i="5"/>
  <c r="E2099" i="5" s="1"/>
  <c r="X2099" i="5" s="1"/>
  <c r="V2100" i="5"/>
  <c r="E2100" i="5"/>
  <c r="X2100" i="5" s="1"/>
  <c r="V2101" i="5"/>
  <c r="E2101" i="5" s="1"/>
  <c r="X2101" i="5" s="1"/>
  <c r="V2102" i="5"/>
  <c r="E2102" i="5"/>
  <c r="X2102" i="5" s="1"/>
  <c r="V2103" i="5"/>
  <c r="E2103" i="5"/>
  <c r="V2104" i="5"/>
  <c r="E2104" i="5"/>
  <c r="V2105" i="5"/>
  <c r="E2105" i="5"/>
  <c r="X2105" i="5" s="1"/>
  <c r="V2106" i="5"/>
  <c r="E2106" i="5" s="1"/>
  <c r="X2106" i="5" s="1"/>
  <c r="V2107" i="5"/>
  <c r="E2107" i="5" s="1"/>
  <c r="X2107" i="5" s="1"/>
  <c r="V2108" i="5"/>
  <c r="E2108" i="5" s="1"/>
  <c r="X2108" i="5" s="1"/>
  <c r="V2109" i="5"/>
  <c r="E2109" i="5" s="1"/>
  <c r="V2110" i="5"/>
  <c r="V2111" i="5"/>
  <c r="E2111" i="5"/>
  <c r="X2111" i="5" s="1"/>
  <c r="V2112" i="5"/>
  <c r="E2112" i="5"/>
  <c r="X2112" i="5" s="1"/>
  <c r="V2113" i="5"/>
  <c r="E2113" i="5"/>
  <c r="V2114" i="5"/>
  <c r="E2114" i="5"/>
  <c r="V2115" i="5"/>
  <c r="E2115" i="5" s="1"/>
  <c r="V2116" i="5"/>
  <c r="E2116" i="5"/>
  <c r="X2116" i="5" s="1"/>
  <c r="V2117" i="5"/>
  <c r="E2117" i="5" s="1"/>
  <c r="X2117" i="5" s="1"/>
  <c r="V2118" i="5"/>
  <c r="E2118" i="5"/>
  <c r="X2118" i="5" s="1"/>
  <c r="V2119" i="5"/>
  <c r="V2120" i="5"/>
  <c r="E2120" i="5"/>
  <c r="V2121" i="5"/>
  <c r="E2121" i="5"/>
  <c r="X2121" i="5" s="1"/>
  <c r="V2122" i="5"/>
  <c r="E2122" i="5"/>
  <c r="X2122" i="5" s="1"/>
  <c r="V2123" i="5"/>
  <c r="E2123" i="5" s="1"/>
  <c r="V2124" i="5"/>
  <c r="E2124" i="5" s="1"/>
  <c r="V2125" i="5"/>
  <c r="E2125" i="5" s="1"/>
  <c r="X2125" i="5" s="1"/>
  <c r="V2126" i="5"/>
  <c r="E2126" i="5" s="1"/>
  <c r="V2127" i="5"/>
  <c r="E2127" i="5"/>
  <c r="X2127" i="5" s="1"/>
  <c r="V2128" i="5"/>
  <c r="V2129" i="5"/>
  <c r="E2129" i="5"/>
  <c r="X2129" i="5" s="1"/>
  <c r="V2130" i="5"/>
  <c r="E2130" i="5"/>
  <c r="X2130" i="5" s="1"/>
  <c r="V2131" i="5"/>
  <c r="E2131" i="5" s="1"/>
  <c r="V2132" i="5"/>
  <c r="E2132" i="5" s="1"/>
  <c r="V2133" i="5"/>
  <c r="E2133" i="5" s="1"/>
  <c r="X2133" i="5" s="1"/>
  <c r="V2134" i="5"/>
  <c r="E2134" i="5" s="1"/>
  <c r="X2134" i="5" s="1"/>
  <c r="V2135" i="5"/>
  <c r="E2135" i="5" s="1"/>
  <c r="X2135" i="5" s="1"/>
  <c r="V2136" i="5"/>
  <c r="E2136" i="5"/>
  <c r="V2137" i="5"/>
  <c r="V2138" i="5"/>
  <c r="E2138" i="5"/>
  <c r="V2139" i="5"/>
  <c r="E2139" i="5" s="1"/>
  <c r="X2139" i="5" s="1"/>
  <c r="V2140" i="5"/>
  <c r="E2140" i="5" s="1"/>
  <c r="X2140" i="5" s="1"/>
  <c r="V2141" i="5"/>
  <c r="E2141" i="5" s="1"/>
  <c r="X2141" i="5" s="1"/>
  <c r="V2142" i="5"/>
  <c r="E2142" i="5"/>
  <c r="V2143" i="5"/>
  <c r="E2143" i="5" s="1"/>
  <c r="X2143" i="5" s="1"/>
  <c r="V2144" i="5"/>
  <c r="E2144" i="5" s="1"/>
  <c r="X2144" i="5" s="1"/>
  <c r="V2145" i="5"/>
  <c r="E2145" i="5"/>
  <c r="X2145" i="5" s="1"/>
  <c r="V2146" i="5"/>
  <c r="V2147" i="5"/>
  <c r="E2147" i="5" s="1"/>
  <c r="X2147" i="5" s="1"/>
  <c r="V2148" i="5"/>
  <c r="E2148" i="5" s="1"/>
  <c r="V2149" i="5"/>
  <c r="E2149" i="5" s="1"/>
  <c r="V2150" i="5"/>
  <c r="E2150" i="5"/>
  <c r="V2151" i="5"/>
  <c r="E2151" i="5"/>
  <c r="X2151" i="5" s="1"/>
  <c r="V2152" i="5"/>
  <c r="E2152" i="5" s="1"/>
  <c r="X2152" i="5" s="1"/>
  <c r="V2153" i="5"/>
  <c r="E2153" i="5" s="1"/>
  <c r="X2153" i="5" s="1"/>
  <c r="V2154" i="5"/>
  <c r="E2154" i="5"/>
  <c r="V2155" i="5"/>
  <c r="V2156" i="5"/>
  <c r="E2156" i="5"/>
  <c r="X2156" i="5" s="1"/>
  <c r="V2157" i="5"/>
  <c r="V2158" i="5"/>
  <c r="E2158" i="5"/>
  <c r="X2158" i="5" s="1"/>
  <c r="V2159" i="5"/>
  <c r="E2159" i="5"/>
  <c r="V2160" i="5"/>
  <c r="E2160" i="5"/>
  <c r="V2161" i="5"/>
  <c r="E2161" i="5" s="1"/>
  <c r="X2161" i="5" s="1"/>
  <c r="V2162" i="5"/>
  <c r="E2162" i="5" s="1"/>
  <c r="X2162" i="5" s="1"/>
  <c r="V2163" i="5"/>
  <c r="E2163" i="5" s="1"/>
  <c r="V2164" i="5"/>
  <c r="E2164" i="5"/>
  <c r="X2164" i="5" s="1"/>
  <c r="V2165" i="5"/>
  <c r="E2165" i="5" s="1"/>
  <c r="V2166" i="5"/>
  <c r="E2166" i="5"/>
  <c r="V2167" i="5"/>
  <c r="E2167" i="5"/>
  <c r="X2167" i="5" s="1"/>
  <c r="V2168" i="5"/>
  <c r="E2168" i="5"/>
  <c r="X2168" i="5" s="1"/>
  <c r="V2169" i="5"/>
  <c r="E2169" i="5"/>
  <c r="V2170" i="5"/>
  <c r="E2170" i="5" s="1"/>
  <c r="V2171" i="5"/>
  <c r="E2171" i="5" s="1"/>
  <c r="V2172" i="5"/>
  <c r="E2172" i="5" s="1"/>
  <c r="V2173" i="5"/>
  <c r="E2173" i="5" s="1"/>
  <c r="X2173" i="5" s="1"/>
  <c r="V2174" i="5"/>
  <c r="V2175" i="5"/>
  <c r="E2175" i="5"/>
  <c r="X2175" i="5" s="1"/>
  <c r="V2176" i="5"/>
  <c r="E2176" i="5"/>
  <c r="X2176" i="5" s="1"/>
  <c r="V2177" i="5"/>
  <c r="E2177" i="5"/>
  <c r="X2177" i="5" s="1"/>
  <c r="V2178" i="5"/>
  <c r="E2178" i="5"/>
  <c r="X2178" i="5" s="1"/>
  <c r="V2179" i="5"/>
  <c r="E2179" i="5" s="1"/>
  <c r="X2179" i="5" s="1"/>
  <c r="V2180" i="5"/>
  <c r="E2180" i="5"/>
  <c r="V2181" i="5"/>
  <c r="E2181" i="5" s="1"/>
  <c r="V2182" i="5"/>
  <c r="E2182" i="5"/>
  <c r="V2183" i="5"/>
  <c r="V2184" i="5"/>
  <c r="E2184" i="5"/>
  <c r="X2184" i="5" s="1"/>
  <c r="V2185" i="5"/>
  <c r="E2185" i="5"/>
  <c r="V2186" i="5"/>
  <c r="E2186" i="5"/>
  <c r="V2187" i="5"/>
  <c r="E2187" i="5" s="1"/>
  <c r="X2187" i="5" s="1"/>
  <c r="V2188" i="5"/>
  <c r="E2188" i="5" s="1"/>
  <c r="X2188" i="5" s="1"/>
  <c r="V2189" i="5"/>
  <c r="E2189" i="5" s="1"/>
  <c r="X2189" i="5" s="1"/>
  <c r="V2190" i="5"/>
  <c r="E2190" i="5" s="1"/>
  <c r="X2190" i="5" s="1"/>
  <c r="V2191" i="5"/>
  <c r="E2191" i="5"/>
  <c r="V2192" i="5"/>
  <c r="V2193" i="5"/>
  <c r="E2193" i="5"/>
  <c r="V2194" i="5"/>
  <c r="E2194" i="5"/>
  <c r="X2194" i="5" s="1"/>
  <c r="V2195" i="5"/>
  <c r="E2195" i="5" s="1"/>
  <c r="X2195" i="5" s="1"/>
  <c r="V2196" i="5"/>
  <c r="E2196" i="5" s="1"/>
  <c r="X2196" i="5" s="1"/>
  <c r="V2197" i="5"/>
  <c r="E2197" i="5" s="1"/>
  <c r="V2198" i="5"/>
  <c r="E2198" i="5" s="1"/>
  <c r="X2198" i="5" s="1"/>
  <c r="V2199" i="5"/>
  <c r="E2199" i="5" s="1"/>
  <c r="X2199" i="5" s="1"/>
  <c r="V2200" i="5"/>
  <c r="E2200" i="5"/>
  <c r="X2200" i="5" s="1"/>
  <c r="V2201" i="5"/>
  <c r="V2202" i="5"/>
  <c r="E2202" i="5"/>
  <c r="V2203" i="5"/>
  <c r="E2203" i="5" s="1"/>
  <c r="V2204" i="5"/>
  <c r="E2204" i="5" s="1"/>
  <c r="V2205" i="5"/>
  <c r="E2205" i="5" s="1"/>
  <c r="V2206" i="5"/>
  <c r="E2206" i="5"/>
  <c r="X2206" i="5" s="1"/>
  <c r="V2207" i="5"/>
  <c r="E2207" i="5" s="1"/>
  <c r="X2207" i="5" s="1"/>
  <c r="V2208" i="5"/>
  <c r="E2208" i="5" s="1"/>
  <c r="X2208" i="5" s="1"/>
  <c r="V2209" i="5"/>
  <c r="E2209" i="5"/>
  <c r="V2210" i="5"/>
  <c r="V2211" i="5"/>
  <c r="E2211" i="5" s="1"/>
  <c r="X2211" i="5" s="1"/>
  <c r="V2212" i="5"/>
  <c r="E2212" i="5" s="1"/>
  <c r="X2212" i="5" s="1"/>
  <c r="V2213" i="5"/>
  <c r="E2213" i="5" s="1"/>
  <c r="X2213" i="5" s="1"/>
  <c r="V2214" i="5"/>
  <c r="E2214" i="5"/>
  <c r="X2214" i="5" s="1"/>
  <c r="V2215" i="5"/>
  <c r="E2215" i="5"/>
  <c r="V2216" i="5"/>
  <c r="E2216" i="5" s="1"/>
  <c r="V2217" i="5"/>
  <c r="E2217" i="5" s="1"/>
  <c r="X2217" i="5" s="1"/>
  <c r="V2218" i="5"/>
  <c r="E2218" i="5"/>
  <c r="X2218" i="5" s="1"/>
  <c r="V2219" i="5"/>
  <c r="V2220" i="5"/>
  <c r="E2220" i="5"/>
  <c r="X2220" i="5" s="1"/>
  <c r="V2221" i="5"/>
  <c r="V2222" i="5"/>
  <c r="E2222" i="5"/>
  <c r="V2223" i="5"/>
  <c r="E2223" i="5"/>
  <c r="X2223" i="5" s="1"/>
  <c r="V2224" i="5"/>
  <c r="E2224" i="5"/>
  <c r="X2224" i="5" s="1"/>
  <c r="V2225" i="5"/>
  <c r="E2225" i="5" s="1"/>
  <c r="V2226" i="5"/>
  <c r="E2226" i="5" s="1"/>
  <c r="V2227" i="5"/>
  <c r="E2227" i="5" s="1"/>
  <c r="V2228" i="5"/>
  <c r="E2228" i="5"/>
  <c r="V2229" i="5"/>
  <c r="E2229" i="5" s="1"/>
  <c r="X2229" i="5" s="1"/>
  <c r="V2230" i="5"/>
  <c r="E2230" i="5"/>
  <c r="X2230" i="5" s="1"/>
  <c r="V2231" i="5"/>
  <c r="E2231" i="5"/>
  <c r="V2232" i="5"/>
  <c r="E2232" i="5"/>
  <c r="X2232" i="5" s="1"/>
  <c r="V2233" i="5"/>
  <c r="E2233" i="5"/>
  <c r="X2233" i="5" s="1"/>
  <c r="V2234" i="5"/>
  <c r="E2234" i="5" s="1"/>
  <c r="X2234" i="5" s="1"/>
  <c r="V2235" i="5"/>
  <c r="E2235" i="5" s="1"/>
  <c r="V2236" i="5"/>
  <c r="E2236" i="5" s="1"/>
  <c r="V2237" i="5"/>
  <c r="E2237" i="5" s="1"/>
  <c r="V2238" i="5"/>
  <c r="V2239" i="5"/>
  <c r="E2239" i="5"/>
  <c r="V2240" i="5"/>
  <c r="E2240" i="5"/>
  <c r="X2240" i="5" s="1"/>
  <c r="V2241" i="5"/>
  <c r="E2241" i="5"/>
  <c r="X2241" i="5" s="1"/>
  <c r="V2242" i="5"/>
  <c r="E2242" i="5"/>
  <c r="X2242" i="5" s="1"/>
  <c r="V2243" i="5"/>
  <c r="E2243" i="5" s="1"/>
  <c r="X2243" i="5" s="1"/>
  <c r="V2244" i="5"/>
  <c r="E2244" i="5"/>
  <c r="X2244" i="5" s="1"/>
  <c r="V2245" i="5"/>
  <c r="E2245" i="5" s="1"/>
  <c r="X2245" i="5" s="1"/>
  <c r="V2246" i="5"/>
  <c r="E2246" i="5"/>
  <c r="V2247" i="5"/>
  <c r="V2248" i="5"/>
  <c r="E2248" i="5"/>
  <c r="V2249" i="5"/>
  <c r="E2249" i="5"/>
  <c r="X2249" i="5" s="1"/>
  <c r="V2250" i="5"/>
  <c r="E2250" i="5"/>
  <c r="X2250" i="5" s="1"/>
  <c r="V2251" i="5"/>
  <c r="E2251" i="5" s="1"/>
  <c r="X2251" i="5" s="1"/>
  <c r="V2252" i="5"/>
  <c r="E2252" i="5" s="1"/>
  <c r="V2253" i="5"/>
  <c r="E2253" i="5" s="1"/>
  <c r="X2253" i="5" s="1"/>
  <c r="V2254" i="5"/>
  <c r="E2254" i="5" s="1"/>
  <c r="X2254" i="5" s="1"/>
  <c r="V2255" i="5"/>
  <c r="E2255" i="5"/>
  <c r="X2255" i="5" s="1"/>
  <c r="V2256" i="5"/>
  <c r="V2257" i="5"/>
  <c r="E2257" i="5"/>
  <c r="V2258" i="5"/>
  <c r="E2258" i="5"/>
  <c r="V2259" i="5"/>
  <c r="E2259" i="5" s="1"/>
  <c r="V2260" i="5"/>
  <c r="E2260" i="5" s="1"/>
  <c r="V2261" i="5"/>
  <c r="E2261" i="5" s="1"/>
  <c r="X2261" i="5" s="1"/>
  <c r="V2262" i="5"/>
  <c r="E2262" i="5" s="1"/>
  <c r="X2262" i="5" s="1"/>
  <c r="V2263" i="5"/>
  <c r="E2263" i="5" s="1"/>
  <c r="X2263" i="5" s="1"/>
  <c r="V2264" i="5"/>
  <c r="E2264" i="5"/>
  <c r="V2265" i="5"/>
  <c r="V2266" i="5"/>
  <c r="E2266" i="5"/>
  <c r="X2266" i="5" s="1"/>
  <c r="V2267" i="5"/>
  <c r="E2267" i="5" s="1"/>
  <c r="X2267" i="5" s="1"/>
  <c r="V2268" i="5"/>
  <c r="E2268" i="5" s="1"/>
  <c r="X2268" i="5" s="1"/>
  <c r="V2269" i="5"/>
  <c r="E2269" i="5" s="1"/>
  <c r="V2270" i="5"/>
  <c r="E2270" i="5"/>
  <c r="V2271" i="5"/>
  <c r="E2271" i="5" s="1"/>
  <c r="V2272" i="5"/>
  <c r="E2272" i="5" s="1"/>
  <c r="V2273" i="5"/>
  <c r="E2273" i="5"/>
  <c r="X2273" i="5" s="1"/>
  <c r="V2274" i="5"/>
  <c r="V2275" i="5"/>
  <c r="E2275" i="5" s="1"/>
  <c r="X2275" i="5" s="1"/>
  <c r="V2276" i="5"/>
  <c r="E2276" i="5" s="1"/>
  <c r="X2276" i="5" s="1"/>
  <c r="V2277" i="5"/>
  <c r="E2277" i="5" s="1"/>
  <c r="V2278" i="5"/>
  <c r="E2278" i="5"/>
  <c r="X2278" i="5" s="1"/>
  <c r="V2279" i="5"/>
  <c r="E2279" i="5"/>
  <c r="X2279" i="5" s="1"/>
  <c r="V2280" i="5"/>
  <c r="E2280" i="5" s="1"/>
  <c r="X2280" i="5" s="1"/>
  <c r="V2281" i="5"/>
  <c r="E2281" i="5" s="1"/>
  <c r="V2282" i="5"/>
  <c r="E2282" i="5"/>
  <c r="X2282" i="5" s="1"/>
  <c r="V2283" i="5"/>
  <c r="V2284" i="5"/>
  <c r="E2284" i="5"/>
  <c r="V2285" i="5"/>
  <c r="V2286" i="5"/>
  <c r="E2286" i="5"/>
  <c r="X2286" i="5" s="1"/>
  <c r="V2287" i="5"/>
  <c r="E2287" i="5"/>
  <c r="V2288" i="5"/>
  <c r="E2288" i="5"/>
  <c r="X2288" i="5" s="1"/>
  <c r="V2289" i="5"/>
  <c r="E2289" i="5" s="1"/>
  <c r="X2289" i="5" s="1"/>
  <c r="V2290" i="5"/>
  <c r="E2290" i="5" s="1"/>
  <c r="X2290" i="5" s="1"/>
  <c r="V2291" i="5"/>
  <c r="E2291" i="5" s="1"/>
  <c r="X2291" i="5" s="1"/>
  <c r="V2292" i="5"/>
  <c r="E2292" i="5"/>
  <c r="V2293" i="5"/>
  <c r="E2293" i="5" s="1"/>
  <c r="V2294" i="5"/>
  <c r="E2294" i="5"/>
  <c r="V2295" i="5"/>
  <c r="E2295" i="5"/>
  <c r="X2295" i="5" s="1"/>
  <c r="V2296" i="5"/>
  <c r="E2296" i="5"/>
  <c r="X2296" i="5" s="1"/>
  <c r="V2297" i="5"/>
  <c r="E2297" i="5"/>
  <c r="V2298" i="5"/>
  <c r="E2298" i="5" s="1"/>
  <c r="X2298" i="5" s="1"/>
  <c r="V2299" i="5"/>
  <c r="E2299" i="5" s="1"/>
  <c r="V2300" i="5"/>
  <c r="E2300" i="5" s="1"/>
  <c r="X2300" i="5" s="1"/>
  <c r="V2301" i="5"/>
  <c r="E2301" i="5" s="1"/>
  <c r="X2301" i="5" s="1"/>
  <c r="V2302" i="5"/>
  <c r="V2303" i="5"/>
  <c r="E2303" i="5"/>
  <c r="V2304" i="5"/>
  <c r="E2304" i="5"/>
  <c r="V2305" i="5"/>
  <c r="E2305" i="5"/>
  <c r="X2305" i="5" s="1"/>
  <c r="V2306" i="5"/>
  <c r="E2306" i="5"/>
  <c r="X2306" i="5" s="1"/>
  <c r="V2307" i="5"/>
  <c r="E2307" i="5" s="1"/>
  <c r="X2307" i="5" s="1"/>
  <c r="V2308" i="5"/>
  <c r="E2308" i="5"/>
  <c r="V2309" i="5"/>
  <c r="E2309" i="5" s="1"/>
  <c r="X2309" i="5" s="1"/>
  <c r="V2310" i="5"/>
  <c r="E2310" i="5"/>
  <c r="X2310" i="5" s="1"/>
  <c r="V2311" i="5"/>
  <c r="V2312" i="5"/>
  <c r="E2312" i="5"/>
  <c r="V2313" i="5"/>
  <c r="E2313" i="5"/>
  <c r="V2314" i="5"/>
  <c r="E2314" i="5"/>
  <c r="V2315" i="5"/>
  <c r="E2315" i="5" s="1"/>
  <c r="V2316" i="5"/>
  <c r="E2316" i="5" s="1"/>
  <c r="X2316" i="5" s="1"/>
  <c r="V2317" i="5"/>
  <c r="E2317" i="5"/>
  <c r="X2317" i="5" s="1"/>
  <c r="V2318" i="5"/>
  <c r="E2318" i="5" s="1"/>
  <c r="X2318" i="5" s="1"/>
  <c r="V2319" i="5"/>
  <c r="E2319" i="5"/>
  <c r="X2319" i="5" s="1"/>
  <c r="V2320" i="5"/>
  <c r="E2320" i="5"/>
  <c r="X2320" i="5" s="1"/>
  <c r="V2321" i="5"/>
  <c r="V2322" i="5"/>
  <c r="E2322" i="5" s="1"/>
  <c r="X2322" i="5" s="1"/>
  <c r="V2323" i="5"/>
  <c r="E2323" i="5" s="1"/>
  <c r="X2323" i="5" s="1"/>
  <c r="V2324" i="5"/>
  <c r="E2324" i="5" s="1"/>
  <c r="V2325" i="5"/>
  <c r="E2325" i="5"/>
  <c r="V2326" i="5"/>
  <c r="E2326" i="5" s="1"/>
  <c r="V2327" i="5"/>
  <c r="E2327" i="5"/>
  <c r="X2327" i="5" s="1"/>
  <c r="V2328" i="5"/>
  <c r="E2328" i="5"/>
  <c r="X2328" i="5" s="1"/>
  <c r="V2329" i="5"/>
  <c r="V2330" i="5"/>
  <c r="E2330" i="5" s="1"/>
  <c r="V2331" i="5"/>
  <c r="E2331" i="5" s="1"/>
  <c r="X2331" i="5" s="1"/>
  <c r="V2332" i="5"/>
  <c r="E2332" i="5" s="1"/>
  <c r="X2332" i="5" s="1"/>
  <c r="V2333" i="5"/>
  <c r="E2333" i="5"/>
  <c r="X2333" i="5" s="1"/>
  <c r="V2334" i="5"/>
  <c r="E2334" i="5" s="1"/>
  <c r="X2334" i="5" s="1"/>
  <c r="V2335" i="5"/>
  <c r="E2335" i="5"/>
  <c r="V2336" i="5"/>
  <c r="E2336" i="5"/>
  <c r="V2337" i="5"/>
  <c r="E2337" i="5" s="1"/>
  <c r="V2338" i="5"/>
  <c r="E2338" i="5" s="1"/>
  <c r="X2338" i="5" s="1"/>
  <c r="V2339" i="5"/>
  <c r="E2339" i="5" s="1"/>
  <c r="X2339" i="5" s="1"/>
  <c r="V2340" i="5"/>
  <c r="E2340" i="5" s="1"/>
  <c r="X2340" i="5" s="1"/>
  <c r="V2341" i="5"/>
  <c r="E2341" i="5"/>
  <c r="X2341" i="5" s="1"/>
  <c r="V2342" i="5"/>
  <c r="E2342" i="5" s="1"/>
  <c r="V2343" i="5"/>
  <c r="E2343" i="5"/>
  <c r="V2344" i="5"/>
  <c r="E2344" i="5"/>
  <c r="X2344" i="5" s="1"/>
  <c r="V2345" i="5"/>
  <c r="V2346" i="5"/>
  <c r="E2346" i="5" s="1"/>
  <c r="X2346" i="5" s="1"/>
  <c r="V2347" i="5"/>
  <c r="E2347" i="5" s="1"/>
  <c r="V2348" i="5"/>
  <c r="E2348" i="5" s="1"/>
  <c r="V2349" i="5"/>
  <c r="E2349" i="5"/>
  <c r="V2350" i="5"/>
  <c r="E2350" i="5" s="1"/>
  <c r="X2350" i="5" s="1"/>
  <c r="V2351" i="5"/>
  <c r="E2351" i="5"/>
  <c r="X2351" i="5" s="1"/>
  <c r="V2352" i="5"/>
  <c r="E2352" i="5"/>
  <c r="X2352" i="5" s="1"/>
  <c r="V2353" i="5"/>
  <c r="E2353" i="5" s="1"/>
  <c r="V2354" i="5"/>
  <c r="E2354" i="5" s="1"/>
  <c r="X2354" i="5" s="1"/>
  <c r="V2355" i="5"/>
  <c r="E2355" i="5" s="1"/>
  <c r="X2355" i="5" s="1"/>
  <c r="V2356" i="5"/>
  <c r="E2356" i="5" s="1"/>
  <c r="X2356" i="5" s="1"/>
  <c r="V2357" i="5"/>
  <c r="E2357" i="5"/>
  <c r="X2357" i="5" s="1"/>
  <c r="V2358" i="5"/>
  <c r="E2358" i="5" s="1"/>
  <c r="X2358" i="5" s="1"/>
  <c r="V2359" i="5"/>
  <c r="E2359" i="5"/>
  <c r="V2360" i="5"/>
  <c r="E2360" i="5"/>
  <c r="V2361" i="5"/>
  <c r="V2362" i="5"/>
  <c r="E2362" i="5" s="1"/>
  <c r="X2362" i="5" s="1"/>
  <c r="V2363" i="5"/>
  <c r="E2363" i="5" s="1"/>
  <c r="X2363" i="5" s="1"/>
  <c r="V2364" i="5"/>
  <c r="E2364" i="5" s="1"/>
  <c r="X2364" i="5" s="1"/>
  <c r="V2365" i="5"/>
  <c r="E2365" i="5"/>
  <c r="V2366" i="5"/>
  <c r="E2366" i="5" s="1"/>
  <c r="X2366" i="5" s="1"/>
  <c r="V2367" i="5"/>
  <c r="E2367" i="5"/>
  <c r="X2367" i="5" s="1"/>
  <c r="V2368" i="5"/>
  <c r="E2368" i="5"/>
  <c r="X2368" i="5" s="1"/>
  <c r="V2369" i="5"/>
  <c r="E2369" i="5" s="1"/>
  <c r="X2369" i="5" s="1"/>
  <c r="V2370" i="5"/>
  <c r="E2370" i="5" s="1"/>
  <c r="V2371" i="5"/>
  <c r="E2371" i="5" s="1"/>
  <c r="V2372" i="5"/>
  <c r="E2372" i="5" s="1"/>
  <c r="X2372" i="5" s="1"/>
  <c r="V2373" i="5"/>
  <c r="E2373" i="5"/>
  <c r="X2373" i="5" s="1"/>
  <c r="V2374" i="5"/>
  <c r="E2374" i="5" s="1"/>
  <c r="X2374" i="5" s="1"/>
  <c r="V2375" i="5"/>
  <c r="E2375" i="5"/>
  <c r="X2375" i="5" s="1"/>
  <c r="V2376" i="5"/>
  <c r="E2376" i="5"/>
  <c r="V2377" i="5"/>
  <c r="V2378" i="5"/>
  <c r="E2378" i="5" s="1"/>
  <c r="V2379" i="5"/>
  <c r="E2379" i="5" s="1"/>
  <c r="X2379" i="5" s="1"/>
  <c r="V2380" i="5"/>
  <c r="E2380" i="5" s="1"/>
  <c r="X2380" i="5" s="1"/>
  <c r="V2381" i="5"/>
  <c r="E2381" i="5"/>
  <c r="X2381" i="5" s="1"/>
  <c r="V2382" i="5"/>
  <c r="E2382" i="5" s="1"/>
  <c r="V2383" i="5"/>
  <c r="E2383" i="5"/>
  <c r="V2384" i="5"/>
  <c r="E2384" i="5"/>
  <c r="V2385" i="5"/>
  <c r="E2385" i="5" s="1"/>
  <c r="X2385" i="5" s="1"/>
  <c r="V2386" i="5"/>
  <c r="E2386" i="5" s="1"/>
  <c r="X2386" i="5" s="1"/>
  <c r="V2387" i="5"/>
  <c r="E2387" i="5" s="1"/>
  <c r="X2387" i="5" s="1"/>
  <c r="V2388" i="5"/>
  <c r="E2388" i="5" s="1"/>
  <c r="X2388" i="5" s="1"/>
  <c r="V2389" i="5"/>
  <c r="E2389" i="5"/>
  <c r="X2389" i="5" s="1"/>
  <c r="V2390" i="5"/>
  <c r="E2390" i="5" s="1"/>
  <c r="X2390" i="5" s="1"/>
  <c r="V2391" i="5"/>
  <c r="E2391" i="5"/>
  <c r="X2391" i="5" s="1"/>
  <c r="V2392" i="5"/>
  <c r="E2392" i="5"/>
  <c r="X2392" i="5" s="1"/>
  <c r="V2393" i="5"/>
  <c r="V2394" i="5"/>
  <c r="E2394" i="5" s="1"/>
  <c r="V2395" i="5"/>
  <c r="E2395" i="5" s="1"/>
  <c r="V2396" i="5"/>
  <c r="E2396" i="5" s="1"/>
  <c r="V2397" i="5"/>
  <c r="E2397" i="5"/>
  <c r="V2398" i="5"/>
  <c r="E2398" i="5" s="1"/>
  <c r="V2399" i="5"/>
  <c r="E2399" i="5"/>
  <c r="X2399" i="5" s="1"/>
  <c r="V2400" i="5"/>
  <c r="E2400" i="5"/>
  <c r="X2400" i="5" s="1"/>
  <c r="V2401" i="5"/>
  <c r="E2401" i="5" s="1"/>
  <c r="X2401" i="5" s="1"/>
  <c r="V2402" i="5"/>
  <c r="E2402" i="5" s="1"/>
  <c r="X2402" i="5" s="1"/>
  <c r="V2403" i="5"/>
  <c r="E2403" i="5" s="1"/>
  <c r="X2403" i="5" s="1"/>
  <c r="V2404" i="5"/>
  <c r="E2404" i="5" s="1"/>
  <c r="X2404" i="5" s="1"/>
  <c r="V2405" i="5"/>
  <c r="E2405" i="5"/>
  <c r="V2406" i="5"/>
  <c r="E2406" i="5" s="1"/>
  <c r="V2407" i="5"/>
  <c r="E2407" i="5"/>
  <c r="V2408" i="5"/>
  <c r="E2408" i="5"/>
  <c r="X2408" i="5" s="1"/>
  <c r="V2409" i="5"/>
  <c r="V2410" i="5"/>
  <c r="E2410" i="5" s="1"/>
  <c r="X2410" i="5" s="1"/>
  <c r="V2411" i="5"/>
  <c r="E2411" i="5" s="1"/>
  <c r="X2411" i="5" s="1"/>
  <c r="V2412" i="5"/>
  <c r="E2412" i="5" s="1"/>
  <c r="V2413" i="5"/>
  <c r="E2413" i="5"/>
  <c r="V2414" i="5"/>
  <c r="E2414" i="5" s="1"/>
  <c r="X2414" i="5" s="1"/>
  <c r="V2415" i="5"/>
  <c r="E2415" i="5"/>
  <c r="X2415" i="5" s="1"/>
  <c r="V2416" i="5"/>
  <c r="E2416" i="5"/>
  <c r="V2417" i="5"/>
  <c r="E2417" i="5" s="1"/>
  <c r="V2418" i="5"/>
  <c r="E2418" i="5" s="1"/>
  <c r="V2419" i="5"/>
  <c r="E2419" i="5" s="1"/>
  <c r="V2420" i="5"/>
  <c r="E2420" i="5" s="1"/>
  <c r="V2421" i="5"/>
  <c r="E2421" i="5"/>
  <c r="X2421" i="5" s="1"/>
  <c r="V2422" i="5"/>
  <c r="E2422" i="5" s="1"/>
  <c r="X2422" i="5" s="1"/>
  <c r="V2423" i="5"/>
  <c r="E2423" i="5"/>
  <c r="V2424" i="5"/>
  <c r="E2424" i="5"/>
  <c r="X2424" i="5" s="1"/>
  <c r="V2425" i="5"/>
  <c r="V2426" i="5"/>
  <c r="E2426" i="5" s="1"/>
  <c r="X2426" i="5" s="1"/>
  <c r="V2427" i="5"/>
  <c r="E2427" i="5" s="1"/>
  <c r="X2427" i="5" s="1"/>
  <c r="V2428" i="5"/>
  <c r="E2428" i="5" s="1"/>
  <c r="X2428" i="5" s="1"/>
  <c r="V2429" i="5"/>
  <c r="E2429" i="5"/>
  <c r="V2430" i="5"/>
  <c r="E2430" i="5" s="1"/>
  <c r="V2431" i="5"/>
  <c r="E2431" i="5"/>
  <c r="V2432" i="5"/>
  <c r="E2432" i="5"/>
  <c r="V2433" i="5"/>
  <c r="V2434" i="5"/>
  <c r="E2434" i="5" s="1"/>
  <c r="X2434" i="5" s="1"/>
  <c r="V2435" i="5"/>
  <c r="E2435" i="5" s="1"/>
  <c r="V2436" i="5"/>
  <c r="E2436" i="5" s="1"/>
  <c r="X2436" i="5" s="1"/>
  <c r="V2437" i="5"/>
  <c r="E2437" i="5"/>
  <c r="X2437" i="5" s="1"/>
  <c r="V2438" i="5"/>
  <c r="E2438" i="5" s="1"/>
  <c r="X2438" i="5" s="1"/>
  <c r="V2439" i="5"/>
  <c r="E2439" i="5"/>
  <c r="X2439" i="5" s="1"/>
  <c r="V2440" i="5"/>
  <c r="E2440" i="5"/>
  <c r="V2441" i="5"/>
  <c r="V2442" i="5"/>
  <c r="E2442" i="5" s="1"/>
  <c r="V2443" i="5"/>
  <c r="E2443" i="5" s="1"/>
  <c r="X2443" i="5" s="1"/>
  <c r="V2444" i="5"/>
  <c r="E2444" i="5" s="1"/>
  <c r="X2444" i="5" s="1"/>
  <c r="V2445" i="5"/>
  <c r="E2445" i="5"/>
  <c r="X2445" i="5" s="1"/>
  <c r="V2446" i="5"/>
  <c r="E2446" i="5" s="1"/>
  <c r="X2446" i="5" s="1"/>
  <c r="V2447" i="5"/>
  <c r="E2447" i="5"/>
  <c r="X2447" i="5" s="1"/>
  <c r="V2448" i="5"/>
  <c r="E2448" i="5"/>
  <c r="X2448" i="5" s="1"/>
  <c r="V2449" i="5"/>
  <c r="E2449" i="5" s="1"/>
  <c r="X2449" i="5" s="1"/>
  <c r="V2450" i="5"/>
  <c r="E2450" i="5" s="1"/>
  <c r="X2450" i="5" s="1"/>
  <c r="V2451" i="5"/>
  <c r="E2451" i="5" s="1"/>
  <c r="X2451" i="5" s="1"/>
  <c r="V2452" i="5"/>
  <c r="E2452" i="5" s="1"/>
  <c r="V2453" i="5"/>
  <c r="E2453" i="5"/>
  <c r="X2453" i="5" s="1"/>
  <c r="V2454" i="5"/>
  <c r="E2454" i="5" s="1"/>
  <c r="V2455" i="5"/>
  <c r="E2455" i="5"/>
  <c r="X2455" i="5" s="1"/>
  <c r="V2456" i="5"/>
  <c r="E2456" i="5"/>
  <c r="X2456" i="5" s="1"/>
  <c r="V2457" i="5"/>
  <c r="V2458" i="5"/>
  <c r="E2458" i="5" s="1"/>
  <c r="V2459" i="5"/>
  <c r="E2459" i="5" s="1"/>
  <c r="X2459" i="5" s="1"/>
  <c r="V2460" i="5"/>
  <c r="E2460" i="5" s="1"/>
  <c r="X2460" i="5" s="1"/>
  <c r="V2461" i="5"/>
  <c r="E2461" i="5"/>
  <c r="X2461" i="5" s="1"/>
  <c r="V2462" i="5"/>
  <c r="E2462" i="5" s="1"/>
  <c r="X2462" i="5" s="1"/>
  <c r="V2463" i="5"/>
  <c r="E2463" i="5"/>
  <c r="V2464" i="5"/>
  <c r="E2464" i="5"/>
  <c r="V2465" i="5"/>
  <c r="E2465" i="5" s="1"/>
  <c r="V2466" i="5"/>
  <c r="E2466" i="5" s="1"/>
  <c r="V2467" i="5"/>
  <c r="E2467" i="5" s="1"/>
  <c r="X2467" i="5" s="1"/>
  <c r="V2468" i="5"/>
  <c r="E2468" i="5" s="1"/>
  <c r="V2469" i="5"/>
  <c r="E2469" i="5"/>
  <c r="X2469" i="5" s="1"/>
  <c r="V2470" i="5"/>
  <c r="E2470" i="5" s="1"/>
  <c r="V2471" i="5"/>
  <c r="E2471" i="5"/>
  <c r="V2472" i="5"/>
  <c r="E2472" i="5"/>
  <c r="X2472" i="5" s="1"/>
  <c r="V2473" i="5"/>
  <c r="V2474" i="5"/>
  <c r="E2474" i="5" s="1"/>
  <c r="V2475" i="5"/>
  <c r="E2475" i="5" s="1"/>
  <c r="V2476" i="5"/>
  <c r="E2476" i="5" s="1"/>
  <c r="V2477" i="5"/>
  <c r="E2477" i="5"/>
  <c r="V2478" i="5"/>
  <c r="E2478" i="5" s="1"/>
  <c r="V2479" i="5"/>
  <c r="E2479" i="5"/>
  <c r="V2480" i="5"/>
  <c r="E2480" i="5"/>
  <c r="X2480" i="5" s="1"/>
  <c r="V2481" i="5"/>
  <c r="V2482" i="5"/>
  <c r="E2482" i="5" s="1"/>
  <c r="X2482" i="5" s="1"/>
  <c r="V2483" i="5"/>
  <c r="E2483" i="5" s="1"/>
  <c r="V2484" i="5"/>
  <c r="E2484" i="5" s="1"/>
  <c r="X2484" i="5" s="1"/>
  <c r="V2485" i="5"/>
  <c r="E2485" i="5"/>
  <c r="X2485" i="5" s="1"/>
  <c r="V2486" i="5"/>
  <c r="E2486" i="5" s="1"/>
  <c r="X2486" i="5" s="1"/>
  <c r="V2487" i="5"/>
  <c r="E2487" i="5"/>
  <c r="V2488" i="5"/>
  <c r="E2488" i="5"/>
  <c r="V2489" i="5"/>
  <c r="V2490" i="5"/>
  <c r="E2490" i="5" s="1"/>
  <c r="V2491" i="5"/>
  <c r="E2491" i="5" s="1"/>
  <c r="X2491" i="5" s="1"/>
  <c r="V2492" i="5"/>
  <c r="E2492" i="5" s="1"/>
  <c r="X2492" i="5" s="1"/>
  <c r="V2493" i="5"/>
  <c r="E2493" i="5"/>
  <c r="V2494" i="5"/>
  <c r="E2494" i="5" s="1"/>
  <c r="V2495" i="5"/>
  <c r="E2495" i="5"/>
  <c r="V2496" i="5"/>
  <c r="E2496" i="5"/>
  <c r="V2497" i="5"/>
  <c r="E2497" i="5" s="1"/>
  <c r="V2498" i="5"/>
  <c r="E2498" i="5" s="1"/>
  <c r="V2499" i="5"/>
  <c r="E2499" i="5" s="1"/>
  <c r="V2500" i="5"/>
  <c r="E2500" i="5" s="1"/>
  <c r="V2501" i="5"/>
  <c r="E2501" i="5"/>
  <c r="V2502" i="5"/>
  <c r="E2502" i="5" s="1"/>
  <c r="V2503" i="5"/>
  <c r="E2503" i="5"/>
  <c r="V2504" i="5"/>
  <c r="E2504"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50" i="5"/>
  <c r="G751" i="5"/>
  <c r="G752" i="5"/>
  <c r="G753" i="5"/>
  <c r="G754" i="5"/>
  <c r="G755" i="5"/>
  <c r="G756" i="5"/>
  <c r="G757" i="5"/>
  <c r="G758" i="5"/>
  <c r="G759"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2"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7" i="5"/>
  <c r="G968" i="5"/>
  <c r="G969" i="5"/>
  <c r="G970" i="5"/>
  <c r="G971" i="5"/>
  <c r="G972" i="5"/>
  <c r="G973" i="5"/>
  <c r="G974" i="5"/>
  <c r="G976" i="5"/>
  <c r="G977" i="5"/>
  <c r="G978" i="5"/>
  <c r="G979" i="5"/>
  <c r="G980" i="5"/>
  <c r="G981" i="5"/>
  <c r="G982"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3" i="5"/>
  <c r="G1024" i="5"/>
  <c r="G1025" i="5"/>
  <c r="G1026" i="5"/>
  <c r="G1027" i="5"/>
  <c r="G1028" i="5"/>
  <c r="G1030"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5" i="5"/>
  <c r="G1096" i="5"/>
  <c r="G1097" i="5"/>
  <c r="G1098" i="5"/>
  <c r="G1099" i="5"/>
  <c r="G1100" i="5"/>
  <c r="G1101" i="5"/>
  <c r="G1102" i="5"/>
  <c r="G1104" i="5"/>
  <c r="G1105" i="5"/>
  <c r="G1106" i="5"/>
  <c r="G1107" i="5"/>
  <c r="G1108" i="5"/>
  <c r="G1109" i="5"/>
  <c r="G1110"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1" i="5"/>
  <c r="G1152" i="5"/>
  <c r="G1153" i="5"/>
  <c r="G1154" i="5"/>
  <c r="G1155" i="5"/>
  <c r="G1156" i="5"/>
  <c r="G1158" i="5"/>
  <c r="G1159" i="5"/>
  <c r="G1160" i="5"/>
  <c r="G1161" i="5"/>
  <c r="G1162" i="5"/>
  <c r="G1163" i="5"/>
  <c r="G1164" i="5"/>
  <c r="G1165" i="5"/>
  <c r="G1167" i="5"/>
  <c r="G1168" i="5"/>
  <c r="G1169" i="5"/>
  <c r="G1170" i="5"/>
  <c r="G1171" i="5"/>
  <c r="G1172" i="5"/>
  <c r="G1173" i="5"/>
  <c r="G1174"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7" i="5"/>
  <c r="G1288" i="5"/>
  <c r="G1289" i="5"/>
  <c r="G1290" i="5"/>
  <c r="G1291" i="5"/>
  <c r="G1292" i="5"/>
  <c r="G1293" i="5"/>
  <c r="G1294" i="5"/>
  <c r="G1296" i="5"/>
  <c r="G1297" i="5"/>
  <c r="G1298" i="5"/>
  <c r="G1299" i="5"/>
  <c r="G1300" i="5"/>
  <c r="G1301" i="5"/>
  <c r="G1303" i="5"/>
  <c r="G1304" i="5"/>
  <c r="G1305" i="5"/>
  <c r="G1306" i="5"/>
  <c r="G1307" i="5"/>
  <c r="G1308" i="5"/>
  <c r="G1309" i="5"/>
  <c r="G1310" i="5"/>
  <c r="G1311" i="5"/>
  <c r="G1312" i="5"/>
  <c r="G1313" i="5"/>
  <c r="G1314" i="5"/>
  <c r="G1315" i="5"/>
  <c r="G1316" i="5"/>
  <c r="G1317" i="5"/>
  <c r="G1318" i="5"/>
  <c r="G1320" i="5"/>
  <c r="G1321" i="5"/>
  <c r="G1322" i="5"/>
  <c r="G1323" i="5"/>
  <c r="G1324" i="5"/>
  <c r="G1325" i="5"/>
  <c r="G1326" i="5"/>
  <c r="G1327" i="5"/>
  <c r="G1328" i="5"/>
  <c r="G1329" i="5"/>
  <c r="G1330" i="5"/>
  <c r="G1331" i="5"/>
  <c r="G1332" i="5"/>
  <c r="G1333" i="5"/>
  <c r="G1334" i="5"/>
  <c r="G1335" i="5"/>
  <c r="G1336" i="5"/>
  <c r="G1337" i="5"/>
  <c r="G1339" i="5"/>
  <c r="G1340" i="5"/>
  <c r="G1341" i="5"/>
  <c r="G1342" i="5"/>
  <c r="G1343" i="5"/>
  <c r="G1344" i="5"/>
  <c r="G1345" i="5"/>
  <c r="G1346" i="5"/>
  <c r="G1347" i="5"/>
  <c r="G1348" i="5"/>
  <c r="G1349" i="5"/>
  <c r="G1350" i="5"/>
  <c r="G1351" i="5"/>
  <c r="G1352" i="5"/>
  <c r="G1353" i="5"/>
  <c r="G1355" i="5"/>
  <c r="G1356" i="5"/>
  <c r="G1357" i="5"/>
  <c r="G1358" i="5"/>
  <c r="G1359" i="5"/>
  <c r="G1360" i="5"/>
  <c r="G1361" i="5"/>
  <c r="G1362" i="5"/>
  <c r="G1363" i="5"/>
  <c r="G1364" i="5"/>
  <c r="G1365" i="5"/>
  <c r="G1366" i="5"/>
  <c r="G1367" i="5"/>
  <c r="G1368" i="5"/>
  <c r="G1369" i="5"/>
  <c r="G1370" i="5"/>
  <c r="G1371" i="5"/>
  <c r="G1372" i="5"/>
  <c r="G1373" i="5"/>
  <c r="G1374"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1" i="5"/>
  <c r="G1412" i="5"/>
  <c r="G1413" i="5"/>
  <c r="G1414" i="5"/>
  <c r="G1415" i="5"/>
  <c r="G1416" i="5"/>
  <c r="G1417" i="5"/>
  <c r="G1418" i="5"/>
  <c r="G1419" i="5"/>
  <c r="G1420" i="5"/>
  <c r="G1422" i="5"/>
  <c r="G1423" i="5"/>
  <c r="G1424" i="5"/>
  <c r="G1425" i="5"/>
  <c r="G1426" i="5"/>
  <c r="G1427" i="5"/>
  <c r="G1428" i="5"/>
  <c r="G1429" i="5"/>
  <c r="G1430" i="5"/>
  <c r="G1431" i="5"/>
  <c r="G1432" i="5"/>
  <c r="G1433" i="5"/>
  <c r="G1434" i="5"/>
  <c r="G1435" i="5"/>
  <c r="G1436" i="5"/>
  <c r="G1437"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5" i="5"/>
  <c r="G1566" i="5"/>
  <c r="G1567" i="5"/>
  <c r="G1568" i="5"/>
  <c r="G1569" i="5"/>
  <c r="G1570" i="5"/>
  <c r="G1571" i="5"/>
  <c r="G1572" i="5"/>
  <c r="G1573" i="5"/>
  <c r="G1574" i="5"/>
  <c r="G1575" i="5"/>
  <c r="G1576" i="5"/>
  <c r="G1577" i="5"/>
  <c r="G1578" i="5"/>
  <c r="G1579" i="5"/>
  <c r="G1581" i="5"/>
  <c r="G1582" i="5"/>
  <c r="G1583" i="5"/>
  <c r="G1584" i="5"/>
  <c r="G1585" i="5"/>
  <c r="G1586" i="5"/>
  <c r="G1587" i="5"/>
  <c r="G1588" i="5"/>
  <c r="G1590" i="5"/>
  <c r="G1591" i="5"/>
  <c r="G1592" i="5"/>
  <c r="G1593" i="5"/>
  <c r="G1594" i="5"/>
  <c r="G1595" i="5"/>
  <c r="G1596" i="5"/>
  <c r="G1597"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3" i="5"/>
  <c r="G1684" i="5"/>
  <c r="G1685" i="5"/>
  <c r="G1686" i="5"/>
  <c r="G1687" i="5"/>
  <c r="G1688" i="5"/>
  <c r="G1689" i="5"/>
  <c r="G1690" i="5"/>
  <c r="G1691" i="5"/>
  <c r="G1692" i="5"/>
  <c r="G1693" i="5"/>
  <c r="G1694" i="5"/>
  <c r="G1695" i="5"/>
  <c r="G1696" i="5"/>
  <c r="G1697" i="5"/>
  <c r="G1698" i="5"/>
  <c r="G1699" i="5"/>
  <c r="G1700" i="5"/>
  <c r="G1701" i="5"/>
  <c r="G1703" i="5"/>
  <c r="G1704" i="5"/>
  <c r="G1705" i="5"/>
  <c r="G1706" i="5"/>
  <c r="G1707" i="5"/>
  <c r="G1708" i="5"/>
  <c r="G1709" i="5"/>
  <c r="G1710" i="5"/>
  <c r="G1711" i="5"/>
  <c r="G1712" i="5"/>
  <c r="G1713" i="5"/>
  <c r="G1714" i="5"/>
  <c r="G1715" i="5"/>
  <c r="G1716" i="5"/>
  <c r="G1717" i="5"/>
  <c r="G1718" i="5"/>
  <c r="G1719" i="5"/>
  <c r="G1720" i="5"/>
  <c r="G1722" i="5"/>
  <c r="G1723" i="5"/>
  <c r="G1724" i="5"/>
  <c r="G1725" i="5"/>
  <c r="G1726" i="5"/>
  <c r="G1727" i="5"/>
  <c r="G1728" i="5"/>
  <c r="G1729" i="5"/>
  <c r="G1730" i="5"/>
  <c r="G1732" i="5"/>
  <c r="G1733" i="5"/>
  <c r="G1734" i="5"/>
  <c r="G1735" i="5"/>
  <c r="G1736" i="5"/>
  <c r="G1737" i="5"/>
  <c r="G1738" i="5"/>
  <c r="G1740" i="5"/>
  <c r="G1741" i="5"/>
  <c r="G1742" i="5"/>
  <c r="G1743" i="5"/>
  <c r="G1744" i="5"/>
  <c r="G1745" i="5"/>
  <c r="G1746" i="5"/>
  <c r="G1747" i="5"/>
  <c r="G1748" i="5"/>
  <c r="G1750"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90" i="5"/>
  <c r="G1791" i="5"/>
  <c r="G1792" i="5"/>
  <c r="G1793" i="5"/>
  <c r="G1794" i="5"/>
  <c r="G1795" i="5"/>
  <c r="G1796" i="5"/>
  <c r="G1797"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6"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5" i="5"/>
  <c r="G1876" i="5"/>
  <c r="G1877" i="5"/>
  <c r="G1878" i="5"/>
  <c r="G1879" i="5"/>
  <c r="G1880" i="5"/>
  <c r="G1881" i="5"/>
  <c r="G1882" i="5"/>
  <c r="G1883" i="5"/>
  <c r="G1884" i="5"/>
  <c r="G1885" i="5"/>
  <c r="G1886" i="5"/>
  <c r="G1887" i="5"/>
  <c r="G1888" i="5"/>
  <c r="G1889" i="5"/>
  <c r="G1890" i="5"/>
  <c r="G1891" i="5"/>
  <c r="G1892" i="5"/>
  <c r="G1894" i="5"/>
  <c r="G1895" i="5"/>
  <c r="G1896" i="5"/>
  <c r="G1897" i="5"/>
  <c r="G1898" i="5"/>
  <c r="G1899" i="5"/>
  <c r="G1901" i="5"/>
  <c r="G1902" i="5"/>
  <c r="G1903" i="5"/>
  <c r="G1904" i="5"/>
  <c r="G1905" i="5"/>
  <c r="G1906" i="5"/>
  <c r="G1907" i="5"/>
  <c r="G1908" i="5"/>
  <c r="G1909" i="5"/>
  <c r="G1910" i="5"/>
  <c r="G1912" i="5"/>
  <c r="G1913" i="5"/>
  <c r="G1914" i="5"/>
  <c r="G1915" i="5"/>
  <c r="G1916" i="5"/>
  <c r="G1917" i="5"/>
  <c r="G1919" i="5"/>
  <c r="G1920" i="5"/>
  <c r="G1921" i="5"/>
  <c r="G1922" i="5"/>
  <c r="G1923" i="5"/>
  <c r="G1924" i="5"/>
  <c r="G1925" i="5"/>
  <c r="G1926" i="5"/>
  <c r="G1928" i="5"/>
  <c r="G1929" i="5"/>
  <c r="G1930" i="5"/>
  <c r="G1931" i="5"/>
  <c r="G1932" i="5"/>
  <c r="G1933" i="5"/>
  <c r="G1934" i="5"/>
  <c r="G1935" i="5"/>
  <c r="G1937" i="5"/>
  <c r="G1939" i="5"/>
  <c r="G1940" i="5"/>
  <c r="G1941" i="5"/>
  <c r="G1942" i="5"/>
  <c r="G1943" i="5"/>
  <c r="G1944" i="5"/>
  <c r="G1946" i="5"/>
  <c r="G1949" i="5"/>
  <c r="G1950" i="5"/>
  <c r="G1951" i="5"/>
  <c r="G1952" i="5"/>
  <c r="G1953" i="5"/>
  <c r="G1955" i="5"/>
  <c r="G1957" i="5"/>
  <c r="G1958" i="5"/>
  <c r="G1959" i="5"/>
  <c r="G1960" i="5"/>
  <c r="G1961" i="5"/>
  <c r="G1962" i="5"/>
  <c r="G1964" i="5"/>
  <c r="G1966" i="5"/>
  <c r="G1967" i="5"/>
  <c r="G1968" i="5"/>
  <c r="G1969" i="5"/>
  <c r="G1970" i="5"/>
  <c r="G1971" i="5"/>
  <c r="G1972" i="5"/>
  <c r="G1973" i="5"/>
  <c r="G1974" i="5"/>
  <c r="G1975" i="5"/>
  <c r="G1976" i="5"/>
  <c r="G1977" i="5"/>
  <c r="G1978" i="5"/>
  <c r="G1979" i="5"/>
  <c r="G1980" i="5"/>
  <c r="G1981" i="5"/>
  <c r="G1983" i="5"/>
  <c r="G1984" i="5"/>
  <c r="G1985" i="5"/>
  <c r="G1986" i="5"/>
  <c r="G1987" i="5"/>
  <c r="G1988" i="5"/>
  <c r="G1989" i="5"/>
  <c r="G1990" i="5"/>
  <c r="G1992" i="5"/>
  <c r="G1993" i="5"/>
  <c r="G1994" i="5"/>
  <c r="G1995" i="5"/>
  <c r="G1996" i="5"/>
  <c r="G1997" i="5"/>
  <c r="G1998" i="5"/>
  <c r="G1999" i="5"/>
  <c r="G2001" i="5"/>
  <c r="G2002" i="5"/>
  <c r="G2003" i="5"/>
  <c r="G2004" i="5"/>
  <c r="G2005" i="5"/>
  <c r="G2006" i="5"/>
  <c r="G2007" i="5"/>
  <c r="G2008" i="5"/>
  <c r="G2010" i="5"/>
  <c r="G2011" i="5"/>
  <c r="G2013" i="5"/>
  <c r="G2014" i="5"/>
  <c r="G2015" i="5"/>
  <c r="G2016" i="5"/>
  <c r="G2017" i="5"/>
  <c r="G2019" i="5"/>
  <c r="G2020" i="5"/>
  <c r="G2021" i="5"/>
  <c r="G2022" i="5"/>
  <c r="G2023" i="5"/>
  <c r="G2024" i="5"/>
  <c r="G2025" i="5"/>
  <c r="G2026" i="5"/>
  <c r="G2028" i="5"/>
  <c r="G2030" i="5"/>
  <c r="G2031" i="5"/>
  <c r="G2032" i="5"/>
  <c r="G2033" i="5"/>
  <c r="G2034" i="5"/>
  <c r="G2035" i="5"/>
  <c r="G2036" i="5"/>
  <c r="G2037" i="5"/>
  <c r="G2038" i="5"/>
  <c r="G2039" i="5"/>
  <c r="G2040" i="5"/>
  <c r="G2041" i="5"/>
  <c r="G2042" i="5"/>
  <c r="G2043" i="5"/>
  <c r="G2044" i="5"/>
  <c r="G2045" i="5"/>
  <c r="G2047" i="5"/>
  <c r="G2048" i="5"/>
  <c r="G2049" i="5"/>
  <c r="G2050" i="5"/>
  <c r="G2051" i="5"/>
  <c r="G2052" i="5"/>
  <c r="G2053" i="5"/>
  <c r="G2054" i="5"/>
  <c r="G2056" i="5"/>
  <c r="G2057" i="5"/>
  <c r="G2058" i="5"/>
  <c r="G2059" i="5"/>
  <c r="G2060" i="5"/>
  <c r="G2061" i="5"/>
  <c r="G2062" i="5"/>
  <c r="G2063" i="5"/>
  <c r="G2065" i="5"/>
  <c r="G2066" i="5"/>
  <c r="G2067" i="5"/>
  <c r="G2068" i="5"/>
  <c r="G2069" i="5"/>
  <c r="G2070" i="5"/>
  <c r="G2071" i="5"/>
  <c r="G2072" i="5"/>
  <c r="G2074" i="5"/>
  <c r="G2075" i="5"/>
  <c r="G2077" i="5"/>
  <c r="G2078" i="5"/>
  <c r="G2079" i="5"/>
  <c r="G2080" i="5"/>
  <c r="G2081" i="5"/>
  <c r="G2083" i="5"/>
  <c r="G2084" i="5"/>
  <c r="G2085" i="5"/>
  <c r="G2086" i="5"/>
  <c r="G2087" i="5"/>
  <c r="G2088" i="5"/>
  <c r="G2089" i="5"/>
  <c r="G2090" i="5"/>
  <c r="G2092" i="5"/>
  <c r="G2094" i="5"/>
  <c r="G2095" i="5"/>
  <c r="G2096" i="5"/>
  <c r="G2097" i="5"/>
  <c r="G2098" i="5"/>
  <c r="G2099" i="5"/>
  <c r="G2100" i="5"/>
  <c r="G2101" i="5"/>
  <c r="G2102" i="5"/>
  <c r="G2103" i="5"/>
  <c r="G2104" i="5"/>
  <c r="G2105" i="5"/>
  <c r="G2106" i="5"/>
  <c r="G2107" i="5"/>
  <c r="G2108" i="5"/>
  <c r="G2109" i="5"/>
  <c r="G2111" i="5"/>
  <c r="G2112" i="5"/>
  <c r="G2113" i="5"/>
  <c r="G2114" i="5"/>
  <c r="G2115" i="5"/>
  <c r="G2116" i="5"/>
  <c r="G2117" i="5"/>
  <c r="G2118" i="5"/>
  <c r="G2120" i="5"/>
  <c r="G2121" i="5"/>
  <c r="G2122" i="5"/>
  <c r="G2123" i="5"/>
  <c r="G2125" i="5"/>
  <c r="G2126" i="5"/>
  <c r="G2127" i="5"/>
  <c r="G2129" i="5"/>
  <c r="G2130" i="5"/>
  <c r="G2131" i="5"/>
  <c r="G2132" i="5"/>
  <c r="G2133" i="5"/>
  <c r="G2134" i="5"/>
  <c r="G2135" i="5"/>
  <c r="G2136" i="5"/>
  <c r="G2138" i="5"/>
  <c r="G2139" i="5"/>
  <c r="G2141" i="5"/>
  <c r="G2142" i="5"/>
  <c r="G2143" i="5"/>
  <c r="G2144" i="5"/>
  <c r="G2145" i="5"/>
  <c r="G2147" i="5"/>
  <c r="G2148" i="5"/>
  <c r="G2149" i="5"/>
  <c r="G2150" i="5"/>
  <c r="G2151" i="5"/>
  <c r="G2152" i="5"/>
  <c r="G2153" i="5"/>
  <c r="G2154" i="5"/>
  <c r="G2156" i="5"/>
  <c r="G2158" i="5"/>
  <c r="G2159" i="5"/>
  <c r="G2160" i="5"/>
  <c r="G2161" i="5"/>
  <c r="G2162" i="5"/>
  <c r="G2163" i="5"/>
  <c r="G2164" i="5"/>
  <c r="G2165" i="5"/>
  <c r="G2166" i="5"/>
  <c r="G2167" i="5"/>
  <c r="G2168" i="5"/>
  <c r="G2169" i="5"/>
  <c r="G2170" i="5"/>
  <c r="G2171" i="5"/>
  <c r="G2172" i="5"/>
  <c r="G2173" i="5"/>
  <c r="G2175" i="5"/>
  <c r="G2176" i="5"/>
  <c r="G2177" i="5"/>
  <c r="G2178" i="5"/>
  <c r="G2179" i="5"/>
  <c r="G2180" i="5"/>
  <c r="G2181" i="5"/>
  <c r="G2182" i="5"/>
  <c r="G2184" i="5"/>
  <c r="G2185" i="5"/>
  <c r="G2186" i="5"/>
  <c r="G2187" i="5"/>
  <c r="G2189" i="5"/>
  <c r="G2190" i="5"/>
  <c r="G2191" i="5"/>
  <c r="G2193" i="5"/>
  <c r="G2194" i="5"/>
  <c r="G2195" i="5"/>
  <c r="G2196" i="5"/>
  <c r="G2197" i="5"/>
  <c r="G2198" i="5"/>
  <c r="G2199" i="5"/>
  <c r="G2200" i="5"/>
  <c r="G2202" i="5"/>
  <c r="G2203" i="5"/>
  <c r="G2205" i="5"/>
  <c r="G2206" i="5"/>
  <c r="G2207" i="5"/>
  <c r="G2208" i="5"/>
  <c r="G2209" i="5"/>
  <c r="G2211" i="5"/>
  <c r="G2213" i="5"/>
  <c r="G2214" i="5"/>
  <c r="G2215" i="5"/>
  <c r="G2216" i="5"/>
  <c r="G2217" i="5"/>
  <c r="G2218" i="5"/>
  <c r="G2220" i="5"/>
  <c r="G2222" i="5"/>
  <c r="G2223" i="5"/>
  <c r="G2224" i="5"/>
  <c r="G2225" i="5"/>
  <c r="G2226" i="5"/>
  <c r="G2227" i="5"/>
  <c r="G2228" i="5"/>
  <c r="G2229" i="5"/>
  <c r="G2230" i="5"/>
  <c r="G2231" i="5"/>
  <c r="G2232" i="5"/>
  <c r="G2233" i="5"/>
  <c r="G2234" i="5"/>
  <c r="G2235" i="5"/>
  <c r="G2236" i="5"/>
  <c r="G2237" i="5"/>
  <c r="G2239" i="5"/>
  <c r="G2240" i="5"/>
  <c r="G2241" i="5"/>
  <c r="G2242" i="5"/>
  <c r="G2243" i="5"/>
  <c r="G2244" i="5"/>
  <c r="G2245" i="5"/>
  <c r="G2246" i="5"/>
  <c r="G2248" i="5"/>
  <c r="G2249" i="5"/>
  <c r="G2250" i="5"/>
  <c r="G2251" i="5"/>
  <c r="G2253" i="5"/>
  <c r="G2254" i="5"/>
  <c r="G2255" i="5"/>
  <c r="G2257" i="5"/>
  <c r="G2258" i="5"/>
  <c r="G2259" i="5"/>
  <c r="G2260" i="5"/>
  <c r="G2261" i="5"/>
  <c r="G2262" i="5"/>
  <c r="G2263" i="5"/>
  <c r="G2264" i="5"/>
  <c r="G2266" i="5"/>
  <c r="G2267" i="5"/>
  <c r="G2269" i="5"/>
  <c r="G2270" i="5"/>
  <c r="G2271" i="5"/>
  <c r="G2272" i="5"/>
  <c r="G2273" i="5"/>
  <c r="G2275" i="5"/>
  <c r="G2277" i="5"/>
  <c r="G2278" i="5"/>
  <c r="G2279" i="5"/>
  <c r="G2280" i="5"/>
  <c r="G2281" i="5"/>
  <c r="G2282" i="5"/>
  <c r="G2284" i="5"/>
  <c r="G2286" i="5"/>
  <c r="G2287" i="5"/>
  <c r="G2288" i="5"/>
  <c r="G2289" i="5"/>
  <c r="G2290" i="5"/>
  <c r="G2291" i="5"/>
  <c r="G2292" i="5"/>
  <c r="G2293" i="5"/>
  <c r="G2294" i="5"/>
  <c r="G2295" i="5"/>
  <c r="G2296" i="5"/>
  <c r="G2297" i="5"/>
  <c r="G2298" i="5"/>
  <c r="G2299" i="5"/>
  <c r="G2300" i="5"/>
  <c r="G2301" i="5"/>
  <c r="G2303" i="5"/>
  <c r="G2304" i="5"/>
  <c r="G2305" i="5"/>
  <c r="G2306" i="5"/>
  <c r="G2307" i="5"/>
  <c r="G2308" i="5"/>
  <c r="G2309" i="5"/>
  <c r="G2310" i="5"/>
  <c r="G2312" i="5"/>
  <c r="G2313" i="5"/>
  <c r="G2314" i="5"/>
  <c r="G2315" i="5"/>
  <c r="G2317" i="5"/>
  <c r="G2318" i="5"/>
  <c r="G2319" i="5"/>
  <c r="G2320" i="5"/>
  <c r="G2321" i="5"/>
  <c r="G2322" i="5"/>
  <c r="G2323" i="5"/>
  <c r="G2324" i="5"/>
  <c r="G2325" i="5"/>
  <c r="G2326" i="5"/>
  <c r="G2327" i="5"/>
  <c r="G2328" i="5"/>
  <c r="G2330" i="5"/>
  <c r="G2331" i="5"/>
  <c r="G2333" i="5"/>
  <c r="G2334" i="5"/>
  <c r="G2335" i="5"/>
  <c r="G2336" i="5"/>
  <c r="G2337" i="5"/>
  <c r="G2338" i="5"/>
  <c r="G2339" i="5"/>
  <c r="G2340" i="5"/>
  <c r="G2341" i="5"/>
  <c r="G2342" i="5"/>
  <c r="G2343" i="5"/>
  <c r="G2344" i="5"/>
  <c r="G2346" i="5"/>
  <c r="G2347" i="5"/>
  <c r="G2349" i="5"/>
  <c r="G2350" i="5"/>
  <c r="G2351" i="5"/>
  <c r="G2352" i="5"/>
  <c r="G2353" i="5"/>
  <c r="G2354" i="5"/>
  <c r="G2355" i="5"/>
  <c r="G2356" i="5"/>
  <c r="G2357" i="5"/>
  <c r="G2358" i="5"/>
  <c r="G2359" i="5"/>
  <c r="G2360" i="5"/>
  <c r="G2362" i="5"/>
  <c r="G2363" i="5"/>
  <c r="G2365" i="5"/>
  <c r="G2366" i="5"/>
  <c r="G2367" i="5"/>
  <c r="G2368" i="5"/>
  <c r="G2369" i="5"/>
  <c r="G2370" i="5"/>
  <c r="G2371" i="5"/>
  <c r="G2372" i="5"/>
  <c r="G2373" i="5"/>
  <c r="G2374" i="5"/>
  <c r="G2375" i="5"/>
  <c r="G2376" i="5"/>
  <c r="G2378" i="5"/>
  <c r="G2379" i="5"/>
  <c r="G2381" i="5"/>
  <c r="G2382" i="5"/>
  <c r="G2383" i="5"/>
  <c r="G2384" i="5"/>
  <c r="G2385" i="5"/>
  <c r="G2386" i="5"/>
  <c r="G2387" i="5"/>
  <c r="G2388" i="5"/>
  <c r="G2389" i="5"/>
  <c r="G2390" i="5"/>
  <c r="G2391" i="5"/>
  <c r="G2392" i="5"/>
  <c r="G2394" i="5"/>
  <c r="G2395" i="5"/>
  <c r="G2397" i="5"/>
  <c r="G2398" i="5"/>
  <c r="G2399" i="5"/>
  <c r="G2400" i="5"/>
  <c r="G2402" i="5"/>
  <c r="G2403" i="5"/>
  <c r="G2404" i="5"/>
  <c r="G2405" i="5"/>
  <c r="G2406" i="5"/>
  <c r="G2407" i="5"/>
  <c r="G2408" i="5"/>
  <c r="G2410" i="5"/>
  <c r="G2411" i="5"/>
  <c r="G2413" i="5"/>
  <c r="G2414" i="5"/>
  <c r="G2415" i="5"/>
  <c r="G2416" i="5"/>
  <c r="G2417" i="5"/>
  <c r="G2418" i="5"/>
  <c r="G2419" i="5"/>
  <c r="G2420" i="5"/>
  <c r="G2421" i="5"/>
  <c r="G2422" i="5"/>
  <c r="G2423" i="5"/>
  <c r="G2424" i="5"/>
  <c r="G2426" i="5"/>
  <c r="G2427" i="5"/>
  <c r="G2429" i="5"/>
  <c r="G2430" i="5"/>
  <c r="G2431" i="5"/>
  <c r="G2432" i="5"/>
  <c r="G2434" i="5"/>
  <c r="G2435" i="5"/>
  <c r="G2436" i="5"/>
  <c r="G2437" i="5"/>
  <c r="G2438" i="5"/>
  <c r="G2439" i="5"/>
  <c r="G2440" i="5"/>
  <c r="G2442" i="5"/>
  <c r="G2443" i="5"/>
  <c r="G2445" i="5"/>
  <c r="G2446" i="5"/>
  <c r="G2447" i="5"/>
  <c r="G2448" i="5"/>
  <c r="G2449" i="5"/>
  <c r="G2450" i="5"/>
  <c r="G2451" i="5"/>
  <c r="G2452" i="5"/>
  <c r="G2453" i="5"/>
  <c r="G2454" i="5"/>
  <c r="G2455" i="5"/>
  <c r="G2456" i="5"/>
  <c r="G2458" i="5"/>
  <c r="G2459" i="5"/>
  <c r="G2461" i="5"/>
  <c r="G2462" i="5"/>
  <c r="G2463" i="5"/>
  <c r="G2464" i="5"/>
  <c r="G2465" i="5"/>
  <c r="G2466" i="5"/>
  <c r="G2467" i="5"/>
  <c r="G2468" i="5"/>
  <c r="G2469" i="5"/>
  <c r="G2470" i="5"/>
  <c r="G2471" i="5"/>
  <c r="G2472" i="5"/>
  <c r="G2474" i="5"/>
  <c r="G2475" i="5"/>
  <c r="G2477" i="5"/>
  <c r="G2478" i="5"/>
  <c r="G2479" i="5"/>
  <c r="G2480" i="5"/>
  <c r="G2481" i="5"/>
  <c r="G2482" i="5"/>
  <c r="G2483" i="5"/>
  <c r="G2484" i="5"/>
  <c r="G2485" i="5"/>
  <c r="G2486" i="5"/>
  <c r="G2487" i="5"/>
  <c r="G2488" i="5"/>
  <c r="G2490" i="5"/>
  <c r="G2491"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c r="B57" i="6"/>
  <c r="G57" i="6" s="1"/>
  <c r="B56" i="6"/>
  <c r="G56" i="6" s="1"/>
  <c r="B55" i="6"/>
  <c r="G55" i="6" s="1"/>
  <c r="B54" i="6"/>
  <c r="G54" i="6"/>
  <c r="B17" i="6"/>
  <c r="B16" i="6"/>
  <c r="B15" i="6"/>
  <c r="B14" i="6"/>
  <c r="H13" i="6"/>
  <c r="B12" i="6"/>
  <c r="G12" i="6"/>
  <c r="H12" i="6"/>
  <c r="D12" i="6" s="1"/>
  <c r="B11" i="6"/>
  <c r="G11" i="6"/>
  <c r="H11" i="6" s="1"/>
  <c r="D11" i="6" s="1"/>
  <c r="G10" i="6"/>
  <c r="H10" i="6"/>
  <c r="D10" i="6" s="1"/>
  <c r="B8" i="6"/>
  <c r="G8" i="6"/>
  <c r="H8" i="6" s="1"/>
  <c r="D8" i="6" s="1"/>
  <c r="B7" i="6"/>
  <c r="G7" i="6"/>
  <c r="H7" i="6" s="1"/>
  <c r="D7" i="6" s="1"/>
  <c r="B6" i="6"/>
  <c r="G6" i="6" s="1"/>
  <c r="B5" i="6"/>
  <c r="F6" i="6"/>
  <c r="B4" i="6"/>
  <c r="G4" i="6" s="1"/>
  <c r="H4" i="6" s="1"/>
  <c r="I2503" i="5"/>
  <c r="I2499" i="5"/>
  <c r="H2495" i="5"/>
  <c r="F2494" i="5"/>
  <c r="S2492" i="5"/>
  <c r="S2488" i="5"/>
  <c r="S2484" i="5"/>
  <c r="S2482" i="5"/>
  <c r="S2481" i="5"/>
  <c r="S2480" i="5"/>
  <c r="I2475" i="5"/>
  <c r="S2475" i="5"/>
  <c r="R2474" i="5"/>
  <c r="S2473" i="5"/>
  <c r="R2472" i="5"/>
  <c r="S2469" i="5"/>
  <c r="S2467" i="5"/>
  <c r="R2466" i="5"/>
  <c r="S2465" i="5"/>
  <c r="S2461" i="5"/>
  <c r="S2459" i="5"/>
  <c r="S2457" i="5"/>
  <c r="S2454" i="5"/>
  <c r="F2450" i="5"/>
  <c r="S2449" i="5"/>
  <c r="I2447" i="5"/>
  <c r="S2445" i="5"/>
  <c r="R2442" i="5"/>
  <c r="I2438" i="5"/>
  <c r="F2436" i="5"/>
  <c r="S2436" i="5"/>
  <c r="S2433" i="5"/>
  <c r="S2431" i="5"/>
  <c r="S2429" i="5"/>
  <c r="S2427"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S2343" i="5"/>
  <c r="S2341" i="5"/>
  <c r="H2337" i="5"/>
  <c r="S2337" i="5"/>
  <c r="S2336" i="5"/>
  <c r="S2335" i="5"/>
  <c r="S2332" i="5"/>
  <c r="S2331" i="5"/>
  <c r="S2328" i="5"/>
  <c r="S2327" i="5"/>
  <c r="S2323"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X2209"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S2127" i="5"/>
  <c r="I2126" i="5"/>
  <c r="J2122" i="5"/>
  <c r="J2118" i="5"/>
  <c r="S2112" i="5"/>
  <c r="I2109" i="5"/>
  <c r="S2107" i="5"/>
  <c r="I2105" i="5"/>
  <c r="I2101" i="5"/>
  <c r="I2097" i="5"/>
  <c r="S2095" i="5"/>
  <c r="S2091" i="5"/>
  <c r="J2089" i="5"/>
  <c r="F2087" i="5"/>
  <c r="S2080" i="5"/>
  <c r="S2075" i="5"/>
  <c r="S2070" i="5"/>
  <c r="S2067" i="5"/>
  <c r="F2065" i="5"/>
  <c r="S2064" i="5"/>
  <c r="S2060" i="5"/>
  <c r="S2059" i="5"/>
  <c r="F2056" i="5"/>
  <c r="S2051" i="5"/>
  <c r="F2045" i="5"/>
  <c r="S2043" i="5"/>
  <c r="S2034" i="5"/>
  <c r="I2024" i="5"/>
  <c r="F2021" i="5"/>
  <c r="F2019" i="5"/>
  <c r="S2019" i="5"/>
  <c r="J2017" i="5"/>
  <c r="R2013" i="5"/>
  <c r="F2005" i="5"/>
  <c r="J2001" i="5"/>
  <c r="F1999" i="5"/>
  <c r="S1994" i="5"/>
  <c r="J1993" i="5"/>
  <c r="I1992" i="5"/>
  <c r="H1989" i="5"/>
  <c r="S1986" i="5"/>
  <c r="R1985" i="5"/>
  <c r="S1982" i="5"/>
  <c r="S1979" i="5"/>
  <c r="S1974" i="5"/>
  <c r="H1972" i="5"/>
  <c r="S1967"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S1684" i="5"/>
  <c r="S1675" i="5"/>
  <c r="S1672" i="5"/>
  <c r="S1664" i="5"/>
  <c r="H1661" i="5"/>
  <c r="F1656" i="5"/>
  <c r="S1648" i="5"/>
  <c r="S1624" i="5"/>
  <c r="I1621" i="5"/>
  <c r="I1617" i="5"/>
  <c r="S1616" i="5"/>
  <c r="I1613" i="5"/>
  <c r="I1605" i="5"/>
  <c r="I1601" i="5"/>
  <c r="I1597"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S1167"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S812" i="5"/>
  <c r="R810" i="5"/>
  <c r="S810" i="5"/>
  <c r="I809" i="5"/>
  <c r="S808" i="5"/>
  <c r="F807"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X271" i="5"/>
  <c r="X269" i="5"/>
  <c r="X257" i="5"/>
  <c r="X213" i="5"/>
  <c r="X210" i="5"/>
  <c r="X190" i="5"/>
  <c r="X150" i="5"/>
  <c r="X123" i="5"/>
  <c r="X106" i="5"/>
  <c r="X94" i="5"/>
  <c r="X74" i="5"/>
  <c r="X58" i="5"/>
  <c r="X42" i="5"/>
  <c r="AB18" i="5"/>
  <c r="AB6" i="5"/>
  <c r="B90" i="4"/>
  <c r="H67" i="4"/>
  <c r="P47" i="4"/>
  <c r="P46" i="4"/>
  <c r="P45" i="4"/>
  <c r="P44" i="4"/>
  <c r="P43" i="4"/>
  <c r="Q43" i="4"/>
  <c r="P41" i="4"/>
  <c r="P40" i="4"/>
  <c r="P39" i="4"/>
  <c r="B39" i="4" s="1"/>
  <c r="P38" i="4"/>
  <c r="P37" i="4"/>
  <c r="Q37" i="4" s="1"/>
  <c r="P35" i="4"/>
  <c r="P34" i="4"/>
  <c r="P33" i="4"/>
  <c r="P32" i="4"/>
  <c r="P31" i="4"/>
  <c r="Q31" i="4"/>
  <c r="P29" i="4"/>
  <c r="P28" i="4"/>
  <c r="P27" i="4"/>
  <c r="P26" i="4"/>
  <c r="D11" i="4"/>
  <c r="A5" i="4"/>
  <c r="Q4" i="5"/>
  <c r="S42"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X1753" i="5"/>
  <c r="H1753" i="5"/>
  <c r="X75" i="5"/>
  <c r="I764" i="5"/>
  <c r="I2158" i="5"/>
  <c r="AB364" i="5"/>
  <c r="R488" i="5"/>
  <c r="H1178" i="5"/>
  <c r="J1218" i="5"/>
  <c r="J1250" i="5"/>
  <c r="AB1312" i="5"/>
  <c r="F2013" i="5"/>
  <c r="AB2065" i="5"/>
  <c r="AB2152" i="5"/>
  <c r="H2474" i="5"/>
  <c r="X171" i="5"/>
  <c r="AB196" i="5"/>
  <c r="AB467" i="5"/>
  <c r="AB520" i="5"/>
  <c r="AB627" i="5"/>
  <c r="R731" i="5"/>
  <c r="H843" i="5"/>
  <c r="H1208" i="5"/>
  <c r="F1248" i="5"/>
  <c r="AB1753" i="5"/>
  <c r="H2013" i="5"/>
  <c r="H813" i="5"/>
  <c r="AB255" i="5"/>
  <c r="AB1165" i="5"/>
  <c r="AB1249" i="5"/>
  <c r="AB1273" i="5"/>
  <c r="AB1280" i="5"/>
  <c r="AB1317" i="5"/>
  <c r="AB1332" i="5"/>
  <c r="F1387" i="5"/>
  <c r="H1419" i="5"/>
  <c r="R1488" i="5"/>
  <c r="I1593" i="5"/>
  <c r="AB1915" i="5"/>
  <c r="F2072" i="5"/>
  <c r="AB2125" i="5"/>
  <c r="AB2273" i="5"/>
  <c r="H1250" i="5"/>
  <c r="H1443" i="5"/>
  <c r="X2342" i="5"/>
  <c r="AB372" i="5"/>
  <c r="AB376" i="5"/>
  <c r="AB380" i="5"/>
  <c r="AB1058" i="5"/>
  <c r="H1882" i="5"/>
  <c r="AB2030" i="5"/>
  <c r="AB2395"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X780" i="5"/>
  <c r="I393" i="5"/>
  <c r="J393" i="5"/>
  <c r="F393" i="5"/>
  <c r="R630" i="5"/>
  <c r="X612" i="5"/>
  <c r="R612" i="5"/>
  <c r="F612" i="5"/>
  <c r="H1165" i="5"/>
  <c r="F1165" i="5"/>
  <c r="F539" i="5"/>
  <c r="I539" i="5"/>
  <c r="J782" i="5"/>
  <c r="R376" i="5"/>
  <c r="F376"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X170" i="5"/>
  <c r="AB218" i="5"/>
  <c r="AB235" i="5"/>
  <c r="AB368" i="5"/>
  <c r="AB400" i="5"/>
  <c r="AB442" i="5"/>
  <c r="AB509" i="5"/>
  <c r="J528" i="5"/>
  <c r="AB536" i="5"/>
  <c r="AB556" i="5"/>
  <c r="AB591" i="5"/>
  <c r="S671" i="5"/>
  <c r="AB710" i="5"/>
  <c r="AB845" i="5"/>
  <c r="S896" i="5"/>
  <c r="AB914" i="5"/>
  <c r="AB959" i="5"/>
  <c r="S972" i="5"/>
  <c r="AB1149" i="5"/>
  <c r="AB1177" i="5"/>
  <c r="S1284" i="5"/>
  <c r="S1644" i="5"/>
  <c r="S1793" i="5"/>
  <c r="AB179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X97" i="5"/>
  <c r="X79" i="5"/>
  <c r="X47" i="5"/>
  <c r="X127" i="5"/>
  <c r="AB895" i="5"/>
  <c r="S895" i="5"/>
  <c r="AB1863" i="5"/>
  <c r="S1863" i="5"/>
  <c r="AB210" i="5"/>
  <c r="X225" i="5"/>
  <c r="R463" i="5"/>
  <c r="F586" i="5"/>
  <c r="I714" i="5"/>
  <c r="J714" i="5"/>
  <c r="S738" i="5"/>
  <c r="AB170" i="5"/>
  <c r="H452" i="5"/>
  <c r="F452" i="5"/>
  <c r="S1497" i="5"/>
  <c r="X26" i="5"/>
  <c r="X63" i="5"/>
  <c r="X237" i="5"/>
  <c r="AB262" i="5"/>
  <c r="AB298" i="5"/>
  <c r="F451" i="5"/>
  <c r="R453" i="5"/>
  <c r="J453" i="5"/>
  <c r="H453" i="5"/>
  <c r="F453" i="5"/>
  <c r="X107" i="5"/>
  <c r="AB1447" i="5"/>
  <c r="S1447" i="5"/>
  <c r="AB114" i="5"/>
  <c r="X187" i="5"/>
  <c r="I361" i="5"/>
  <c r="J361" i="5"/>
  <c r="H361" i="5"/>
  <c r="F361" i="5"/>
  <c r="I479" i="5"/>
  <c r="H479" i="5"/>
  <c r="F574" i="5"/>
  <c r="S641" i="5"/>
  <c r="F468" i="5"/>
  <c r="R562" i="5"/>
  <c r="I1848" i="5"/>
  <c r="H1848" i="5"/>
  <c r="AB166" i="5"/>
  <c r="I461" i="5"/>
  <c r="F461" i="5"/>
  <c r="J552" i="5"/>
  <c r="H552" i="5"/>
  <c r="AB178" i="5"/>
  <c r="I392" i="5"/>
  <c r="H392" i="5"/>
  <c r="AB110"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R616" i="5"/>
  <c r="S639" i="5"/>
  <c r="S649" i="5"/>
  <c r="R685" i="5"/>
  <c r="H685" i="5"/>
  <c r="S733" i="5"/>
  <c r="F768" i="5"/>
  <c r="X768" i="5"/>
  <c r="F786" i="5"/>
  <c r="AB836" i="5"/>
  <c r="X836" i="5"/>
  <c r="S911" i="5"/>
  <c r="S927" i="5"/>
  <c r="S938" i="5"/>
  <c r="S976" i="5"/>
  <c r="AB1014" i="5"/>
  <c r="S1014" i="5"/>
  <c r="H1075" i="5"/>
  <c r="F1075" i="5"/>
  <c r="F1083" i="5"/>
  <c r="H1083" i="5"/>
  <c r="AB207" i="5"/>
  <c r="AB215" i="5"/>
  <c r="AB282" i="5"/>
  <c r="AB356" i="5"/>
  <c r="AB451" i="5"/>
  <c r="F480" i="5"/>
  <c r="S711" i="5"/>
  <c r="S756" i="5"/>
  <c r="I786" i="5"/>
  <c r="S823" i="5"/>
  <c r="H840" i="5"/>
  <c r="F840" i="5"/>
  <c r="S859" i="5"/>
  <c r="AB869" i="5"/>
  <c r="F869" i="5"/>
  <c r="AB948" i="5"/>
  <c r="S948" i="5"/>
  <c r="X1011" i="5"/>
  <c r="F1011" i="5"/>
  <c r="AB567" i="5"/>
  <c r="X656"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S2010" i="5"/>
  <c r="AB2048" i="5"/>
  <c r="X2185"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X61" i="5"/>
  <c r="X73" i="5"/>
  <c r="X169" i="5"/>
  <c r="X195" i="5"/>
  <c r="X67" i="5"/>
  <c r="X19" i="5"/>
  <c r="X35" i="5"/>
  <c r="X139" i="5"/>
  <c r="X193" i="5"/>
  <c r="X227" i="5"/>
  <c r="X41" i="5"/>
  <c r="X143" i="5"/>
  <c r="X177" i="5"/>
  <c r="X183" i="5"/>
  <c r="X247" i="5"/>
  <c r="X259" i="5"/>
  <c r="X93" i="5"/>
  <c r="X99" i="5"/>
  <c r="X135" i="5"/>
  <c r="X159" i="5"/>
  <c r="I373" i="5"/>
  <c r="R373" i="5"/>
  <c r="J373" i="5"/>
  <c r="H373" i="5"/>
  <c r="F373" i="5"/>
  <c r="X27" i="5"/>
  <c r="X83" i="5"/>
  <c r="X51" i="5"/>
  <c r="X77" i="5"/>
  <c r="X89" i="5"/>
  <c r="X129" i="5"/>
  <c r="X199" i="5"/>
  <c r="X131" i="5"/>
  <c r="X57" i="5"/>
  <c r="X105" i="5"/>
  <c r="X119" i="5"/>
  <c r="X223" i="5"/>
  <c r="X229" i="5"/>
  <c r="X337" i="5"/>
  <c r="X31" i="5"/>
  <c r="X113" i="5"/>
  <c r="X155" i="5"/>
  <c r="X203" i="5"/>
  <c r="AB140" i="5"/>
  <c r="AB156" i="5"/>
  <c r="AB160" i="5"/>
  <c r="AB204" i="5"/>
  <c r="AB211" i="5"/>
  <c r="X289" i="5"/>
  <c r="X295" i="5"/>
  <c r="R360" i="5"/>
  <c r="F360" i="5"/>
  <c r="R404" i="5"/>
  <c r="I404" i="5"/>
  <c r="I437" i="5"/>
  <c r="R437" i="5"/>
  <c r="J437" i="5"/>
  <c r="H437"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AB222" i="5"/>
  <c r="AB254" i="5"/>
  <c r="AB258" i="5"/>
  <c r="AB270"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97" i="5"/>
  <c r="R397" i="5"/>
  <c r="J397" i="5"/>
  <c r="H397" i="5"/>
  <c r="F397" i="5"/>
  <c r="X397" i="5"/>
  <c r="X45" i="5"/>
  <c r="X55" i="5"/>
  <c r="AB118" i="5"/>
  <c r="AB130" i="5"/>
  <c r="X179" i="5"/>
  <c r="AB182" i="5"/>
  <c r="AB194" i="5"/>
  <c r="X263" i="5"/>
  <c r="X299" i="5"/>
  <c r="AB315" i="5"/>
  <c r="AB330" i="5"/>
  <c r="I380" i="5"/>
  <c r="R380" i="5"/>
  <c r="F380" i="5"/>
  <c r="AB395" i="5"/>
  <c r="H400" i="5"/>
  <c r="F400" i="5"/>
  <c r="I409" i="5"/>
  <c r="J409" i="5"/>
  <c r="H409" i="5"/>
  <c r="F409" i="5"/>
  <c r="X421" i="5"/>
  <c r="F428" i="5"/>
  <c r="I445" i="5"/>
  <c r="R445" i="5"/>
  <c r="J445" i="5"/>
  <c r="H445" i="5"/>
  <c r="R516" i="5"/>
  <c r="H516" i="5"/>
  <c r="R532" i="5"/>
  <c r="H532" i="5"/>
  <c r="X660" i="5"/>
  <c r="R660" i="5"/>
  <c r="F660" i="5"/>
  <c r="AB867" i="5"/>
  <c r="J867" i="5"/>
  <c r="S1003" i="5"/>
  <c r="AB1003" i="5"/>
  <c r="X219" i="5"/>
  <c r="AB290" i="5"/>
  <c r="X349" i="5"/>
  <c r="I381" i="5"/>
  <c r="J381" i="5"/>
  <c r="H381" i="5"/>
  <c r="F381" i="5"/>
  <c r="I408" i="5"/>
  <c r="H408" i="5"/>
  <c r="F408" i="5"/>
  <c r="I425" i="5"/>
  <c r="J425" i="5"/>
  <c r="H425" i="5"/>
  <c r="F425" i="5"/>
  <c r="X425" i="5"/>
  <c r="X23" i="5"/>
  <c r="AB26" i="5"/>
  <c r="X39" i="5"/>
  <c r="AB22" i="5"/>
  <c r="AB108" i="5"/>
  <c r="X111" i="5"/>
  <c r="AB124" i="5"/>
  <c r="AB128" i="5"/>
  <c r="X137" i="5"/>
  <c r="AB146" i="5"/>
  <c r="X166" i="5"/>
  <c r="X167" i="5"/>
  <c r="AB172" i="5"/>
  <c r="AB188" i="5"/>
  <c r="AB192" i="5"/>
  <c r="AB206" i="5"/>
  <c r="AB214" i="5"/>
  <c r="AB226" i="5"/>
  <c r="X231" i="5"/>
  <c r="X273" i="5"/>
  <c r="AB294" i="5"/>
  <c r="AB337" i="5"/>
  <c r="AB383" i="5"/>
  <c r="I400" i="5"/>
  <c r="I405" i="5"/>
  <c r="R405" i="5"/>
  <c r="J405" i="5"/>
  <c r="H405" i="5"/>
  <c r="R409" i="5"/>
  <c r="X412" i="5"/>
  <c r="R412" i="5"/>
  <c r="I412" i="5"/>
  <c r="H412" i="5"/>
  <c r="X416" i="5"/>
  <c r="I416" i="5"/>
  <c r="H416" i="5"/>
  <c r="F416" i="5"/>
  <c r="F421" i="5"/>
  <c r="I433" i="5"/>
  <c r="J433" i="5"/>
  <c r="H433" i="5"/>
  <c r="F433" i="5"/>
  <c r="X445" i="5"/>
  <c r="I449" i="5"/>
  <c r="R449" i="5"/>
  <c r="J449" i="5"/>
  <c r="H449" i="5"/>
  <c r="F449" i="5"/>
  <c r="AB471" i="5"/>
  <c r="AB477" i="5"/>
  <c r="AB529" i="5"/>
  <c r="R606" i="5"/>
  <c r="F606" i="5"/>
  <c r="J642" i="5"/>
  <c r="R642" i="5"/>
  <c r="F642" i="5"/>
  <c r="H844" i="5"/>
  <c r="J844" i="5"/>
  <c r="AB266" i="5"/>
  <c r="AB134" i="5"/>
  <c r="AB142" i="5"/>
  <c r="X145" i="5"/>
  <c r="X161" i="5"/>
  <c r="AB198" i="5"/>
  <c r="X255" i="5"/>
  <c r="X267" i="5"/>
  <c r="X283" i="5"/>
  <c r="AB306" i="5"/>
  <c r="AB323" i="5"/>
  <c r="AB349" i="5"/>
  <c r="AB381" i="5"/>
  <c r="I385" i="5"/>
  <c r="R385" i="5"/>
  <c r="J385" i="5"/>
  <c r="H385" i="5"/>
  <c r="F385" i="5"/>
  <c r="I429" i="5"/>
  <c r="R429" i="5"/>
  <c r="J429" i="5"/>
  <c r="H429" i="5"/>
  <c r="X436" i="5"/>
  <c r="R436" i="5"/>
  <c r="I436" i="5"/>
  <c r="H436" i="5"/>
  <c r="I440" i="5"/>
  <c r="H440" i="5"/>
  <c r="F440" i="5"/>
  <c r="R456" i="5"/>
  <c r="I456" i="5"/>
  <c r="H456" i="5"/>
  <c r="R760" i="5"/>
  <c r="I760" i="5"/>
  <c r="F760" i="5"/>
  <c r="X33" i="5"/>
  <c r="X49" i="5"/>
  <c r="X65" i="5"/>
  <c r="X81" i="5"/>
  <c r="X110" i="5"/>
  <c r="AB138" i="5"/>
  <c r="AB154" i="5"/>
  <c r="AB158" i="5"/>
  <c r="AB202" i="5"/>
  <c r="AB223" i="5"/>
  <c r="AB238" i="5"/>
  <c r="X245" i="5"/>
  <c r="AB246" i="5"/>
  <c r="AB259" i="5"/>
  <c r="AB274" i="5"/>
  <c r="X275" i="5"/>
  <c r="R364" i="5"/>
  <c r="R368" i="5"/>
  <c r="F368" i="5"/>
  <c r="R396" i="5"/>
  <c r="I396" i="5"/>
  <c r="H396" i="5"/>
  <c r="F396" i="5"/>
  <c r="I417" i="5"/>
  <c r="J417" i="5"/>
  <c r="H417" i="5"/>
  <c r="F417" i="5"/>
  <c r="F436" i="5"/>
  <c r="F456" i="5"/>
  <c r="H511" i="5"/>
  <c r="H523" i="5"/>
  <c r="X523" i="5"/>
  <c r="F523" i="5"/>
  <c r="R566" i="5"/>
  <c r="F566" i="5"/>
  <c r="J638" i="5"/>
  <c r="R638" i="5"/>
  <c r="F638" i="5"/>
  <c r="I726" i="5"/>
  <c r="F726" i="5"/>
  <c r="X726" i="5"/>
  <c r="I742" i="5"/>
  <c r="F742" i="5"/>
  <c r="AB322" i="5"/>
  <c r="AB32" i="5"/>
  <c r="X53" i="5"/>
  <c r="X69" i="5"/>
  <c r="X85" i="5"/>
  <c r="X95" i="5"/>
  <c r="X147" i="5"/>
  <c r="AB162" i="5"/>
  <c r="AB227" i="5"/>
  <c r="AB247" i="5"/>
  <c r="AB314" i="5"/>
  <c r="AB331" i="5"/>
  <c r="I377" i="5"/>
  <c r="R377" i="5"/>
  <c r="J377" i="5"/>
  <c r="H377" i="5"/>
  <c r="F377" i="5"/>
  <c r="R381" i="5"/>
  <c r="X388"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F552" i="5"/>
  <c r="R552"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X302" i="5"/>
  <c r="AB304"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AB309" i="5"/>
  <c r="AB317" i="5"/>
  <c r="AB325" i="5"/>
  <c r="AB335" i="5"/>
  <c r="X393" i="5"/>
  <c r="AB413" i="5"/>
  <c r="AB421" i="5"/>
  <c r="AB429" i="5"/>
  <c r="AB437" i="5"/>
  <c r="AB445" i="5"/>
  <c r="X455" i="5"/>
  <c r="I455" i="5"/>
  <c r="AB463" i="5"/>
  <c r="H491" i="5"/>
  <c r="F491" i="5"/>
  <c r="H495" i="5"/>
  <c r="AB504" i="5"/>
  <c r="H508" i="5"/>
  <c r="J512" i="5"/>
  <c r="H540" i="5"/>
  <c r="F544" i="5"/>
  <c r="AB559" i="5"/>
  <c r="R614" i="5"/>
  <c r="AB619" i="5"/>
  <c r="S619" i="5"/>
  <c r="X624" i="5"/>
  <c r="F624" i="5"/>
  <c r="R624" i="5"/>
  <c r="J624" i="5"/>
  <c r="R692" i="5"/>
  <c r="J692" i="5"/>
  <c r="I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H1070" i="5"/>
  <c r="F1070" i="5"/>
  <c r="AB645" i="5"/>
  <c r="J652" i="5"/>
  <c r="AB655" i="5"/>
  <c r="I668" i="5"/>
  <c r="S679" i="5"/>
  <c r="J744" i="5"/>
  <c r="AB746" i="5"/>
  <c r="H758" i="5"/>
  <c r="X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J1043" i="5"/>
  <c r="H1043" i="5"/>
  <c r="F1043" i="5"/>
  <c r="AB1046" i="5"/>
  <c r="S1046" i="5"/>
  <c r="H1054" i="5"/>
  <c r="F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S828" i="5"/>
  <c r="AB828" i="5"/>
  <c r="F835" i="5"/>
  <c r="AB852" i="5"/>
  <c r="I852" i="5"/>
  <c r="H865" i="5"/>
  <c r="F865" i="5"/>
  <c r="S868" i="5"/>
  <c r="AB885" i="5"/>
  <c r="S930" i="5"/>
  <c r="J934" i="5"/>
  <c r="S943" i="5"/>
  <c r="S951" i="5"/>
  <c r="S958" i="5"/>
  <c r="F978" i="5"/>
  <c r="H978" i="5"/>
  <c r="F990" i="5"/>
  <c r="X990" i="5"/>
  <c r="R1009" i="5"/>
  <c r="F1009" i="5"/>
  <c r="S1027" i="5"/>
  <c r="H1034" i="5"/>
  <c r="F1034" i="5"/>
  <c r="H1046" i="5"/>
  <c r="X1091" i="5"/>
  <c r="H1091" i="5"/>
  <c r="J1091" i="5"/>
  <c r="F1091" i="5"/>
  <c r="H1118" i="5"/>
  <c r="F1118" i="5"/>
  <c r="R1132" i="5"/>
  <c r="J1185" i="5"/>
  <c r="X1185" i="5"/>
  <c r="AB679" i="5"/>
  <c r="S770" i="5"/>
  <c r="H782" i="5"/>
  <c r="I782" i="5"/>
  <c r="F782" i="5"/>
  <c r="R784" i="5"/>
  <c r="F784" i="5"/>
  <c r="S790" i="5"/>
  <c r="H802" i="5"/>
  <c r="J802" i="5"/>
  <c r="R804" i="5"/>
  <c r="I812" i="5"/>
  <c r="X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X1063"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X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S902" i="5"/>
  <c r="F910" i="5"/>
  <c r="J917" i="5"/>
  <c r="X938"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S1172" i="5"/>
  <c r="S1173" i="5"/>
  <c r="S1180" i="5"/>
  <c r="S1181" i="5"/>
  <c r="S1185" i="5"/>
  <c r="S1189" i="5"/>
  <c r="AB1202" i="5"/>
  <c r="S1202" i="5"/>
  <c r="S1205" i="5"/>
  <c r="AB1205" i="5"/>
  <c r="X1209"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X1126"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X1173" i="5"/>
  <c r="R1186" i="5"/>
  <c r="H1186" i="5"/>
  <c r="H1221" i="5"/>
  <c r="AB1239" i="5"/>
  <c r="S1239" i="5"/>
  <c r="S968" i="5"/>
  <c r="F991" i="5"/>
  <c r="AB1007" i="5"/>
  <c r="S1016" i="5"/>
  <c r="S1036" i="5"/>
  <c r="AB1047" i="5"/>
  <c r="S1056" i="5"/>
  <c r="AB1075" i="5"/>
  <c r="S1095" i="5"/>
  <c r="S1106" i="5"/>
  <c r="J1119" i="5"/>
  <c r="S1130" i="5"/>
  <c r="S1151" i="5"/>
  <c r="I1152" i="5"/>
  <c r="X1152" i="5"/>
  <c r="I1154" i="5"/>
  <c r="R1169" i="5"/>
  <c r="F1173" i="5"/>
  <c r="S1177" i="5"/>
  <c r="AB1184" i="5"/>
  <c r="S1197" i="5"/>
  <c r="J1249" i="5"/>
  <c r="X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I1956" i="5"/>
  <c r="H1956" i="5"/>
  <c r="F1956" i="5"/>
  <c r="AB1451" i="5"/>
  <c r="J1515" i="5"/>
  <c r="AB1597" i="5"/>
  <c r="S1612" i="5"/>
  <c r="AB1632" i="5"/>
  <c r="S1655" i="5"/>
  <c r="S1687"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X1625" i="5"/>
  <c r="H1625" i="5"/>
  <c r="I1629" i="5"/>
  <c r="H1629" i="5"/>
  <c r="F1629" i="5"/>
  <c r="AB1639" i="5"/>
  <c r="S1639" i="5"/>
  <c r="S1652" i="5"/>
  <c r="AB166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H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J2005" i="5"/>
  <c r="F2020" i="5"/>
  <c r="H2021" i="5"/>
  <c r="X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X2132" i="5"/>
  <c r="H2137"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H2329" i="5"/>
  <c r="AB2345" i="5"/>
  <c r="J2359" i="5"/>
  <c r="R2359" i="5"/>
  <c r="H2359" i="5"/>
  <c r="X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H2469" i="5"/>
  <c r="S2472" i="5"/>
  <c r="J2484" i="5"/>
  <c r="AB2488" i="5"/>
  <c r="J2338" i="5"/>
  <c r="J2342" i="5"/>
  <c r="AB2350" i="5"/>
  <c r="AB2354" i="5"/>
  <c r="X2365" i="5"/>
  <c r="AB2387" i="5"/>
  <c r="AB2396" i="5"/>
  <c r="S2403" i="5"/>
  <c r="AB2414" i="5"/>
  <c r="AB2425" i="5"/>
  <c r="AB2436" i="5"/>
  <c r="S2456" i="5"/>
  <c r="AB2457" i="5"/>
  <c r="S2458" i="5"/>
  <c r="I2469" i="5"/>
  <c r="S2471" i="5"/>
  <c r="AB2472" i="5"/>
  <c r="AB2504" i="5"/>
  <c r="X341" i="5"/>
  <c r="X304" i="5"/>
  <c r="AB23" i="5"/>
  <c r="X28" i="5"/>
  <c r="AB115" i="5"/>
  <c r="AB179" i="5"/>
  <c r="AB201" i="5"/>
  <c r="X254" i="5"/>
  <c r="X286" i="5"/>
  <c r="AB320" i="5"/>
  <c r="AB412" i="5"/>
  <c r="AB105" i="5"/>
  <c r="AB137" i="5"/>
  <c r="AB147" i="5"/>
  <c r="AB169" i="5"/>
  <c r="AB240" i="5"/>
  <c r="X270" i="5"/>
  <c r="AB20" i="5"/>
  <c r="AB28" i="5"/>
  <c r="AB34" i="5"/>
  <c r="AB38" i="5"/>
  <c r="AB42" i="5"/>
  <c r="AB46" i="5"/>
  <c r="AB50" i="5"/>
  <c r="AB54" i="5"/>
  <c r="AB58" i="5"/>
  <c r="AB62" i="5"/>
  <c r="AB66" i="5"/>
  <c r="AB70" i="5"/>
  <c r="AB74" i="5"/>
  <c r="AB78" i="5"/>
  <c r="AB82" i="5"/>
  <c r="AB86" i="5"/>
  <c r="AB90" i="5"/>
  <c r="AB94" i="5"/>
  <c r="AB98" i="5"/>
  <c r="AB104" i="5"/>
  <c r="AB117" i="5"/>
  <c r="X125" i="5"/>
  <c r="AB127" i="5"/>
  <c r="AB136" i="5"/>
  <c r="AB149" i="5"/>
  <c r="X157" i="5"/>
  <c r="AB159" i="5"/>
  <c r="AB168" i="5"/>
  <c r="X178" i="5"/>
  <c r="AB181" i="5"/>
  <c r="AB191" i="5"/>
  <c r="AB200"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X258" i="5"/>
  <c r="X274" i="5"/>
  <c r="AB360" i="5"/>
  <c r="X371" i="5"/>
  <c r="R371" i="5"/>
  <c r="J371" i="5"/>
  <c r="H371" i="5"/>
  <c r="I371" i="5"/>
  <c r="F371" i="5"/>
  <c r="R383" i="5"/>
  <c r="J383" i="5"/>
  <c r="H383" i="5"/>
  <c r="I383" i="5"/>
  <c r="F383" i="5"/>
  <c r="AB119" i="5"/>
  <c r="AB151" i="5"/>
  <c r="AB173" i="5"/>
  <c r="X181" i="5"/>
  <c r="AB183" i="5"/>
  <c r="AB205" i="5"/>
  <c r="AB212" i="5"/>
  <c r="AB248" i="5"/>
  <c r="AB264" i="5"/>
  <c r="AB280" i="5"/>
  <c r="AB296" i="5"/>
  <c r="AB328" i="5"/>
  <c r="X351" i="5"/>
  <c r="AB358" i="5"/>
  <c r="X5" i="5"/>
  <c r="AB121" i="5"/>
  <c r="AB131" i="5"/>
  <c r="AB153" i="5"/>
  <c r="AB163" i="5"/>
  <c r="AB185" i="5"/>
  <c r="AB195" i="5"/>
  <c r="X209" i="5"/>
  <c r="X222" i="5"/>
  <c r="AB224" i="5"/>
  <c r="X294" i="5"/>
  <c r="X307" i="5"/>
  <c r="AB408" i="5"/>
  <c r="AB109" i="5"/>
  <c r="X117" i="5"/>
  <c r="AB141"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AB120" i="5"/>
  <c r="AB133" i="5"/>
  <c r="X141" i="5"/>
  <c r="AB143" i="5"/>
  <c r="AB152" i="5"/>
  <c r="AB165" i="5"/>
  <c r="X173" i="5"/>
  <c r="AB175" i="5"/>
  <c r="AB184" i="5"/>
  <c r="AB197" i="5"/>
  <c r="X205" i="5"/>
  <c r="AB208" i="5"/>
  <c r="AB228" i="5"/>
  <c r="AB252" i="5"/>
  <c r="AB268" i="5"/>
  <c r="AB284" i="5"/>
  <c r="AB300" i="5"/>
  <c r="AB303" i="5"/>
  <c r="AB312" i="5"/>
  <c r="J384" i="5"/>
  <c r="R384" i="5"/>
  <c r="I384" i="5"/>
  <c r="H384" i="5"/>
  <c r="F384" i="5"/>
  <c r="AB402" i="5"/>
  <c r="AB31" i="5"/>
  <c r="AB25" i="5"/>
  <c r="AB37" i="5"/>
  <c r="AB45" i="5"/>
  <c r="AB53" i="5"/>
  <c r="AB57" i="5"/>
  <c r="AB61" i="5"/>
  <c r="AB65" i="5"/>
  <c r="AB69" i="5"/>
  <c r="AB73" i="5"/>
  <c r="AB81" i="5"/>
  <c r="AB89" i="5"/>
  <c r="AB113" i="5"/>
  <c r="AB123" i="5"/>
  <c r="AB145" i="5"/>
  <c r="X153" i="5"/>
  <c r="AB155" i="5"/>
  <c r="AB177" i="5"/>
  <c r="X185" i="5"/>
  <c r="AB187" i="5"/>
  <c r="AB216" i="5"/>
  <c r="AB232" i="5"/>
  <c r="X266" i="5"/>
  <c r="X298" i="5"/>
  <c r="X352" i="5"/>
  <c r="AB361" i="5"/>
  <c r="I470" i="5"/>
  <c r="H470" i="5"/>
  <c r="F470" i="5"/>
  <c r="R470" i="5"/>
  <c r="J470" i="5"/>
  <c r="I494" i="5"/>
  <c r="H494" i="5"/>
  <c r="R494" i="5"/>
  <c r="J494" i="5"/>
  <c r="F494" i="5"/>
  <c r="AB33" i="5"/>
  <c r="AB41" i="5"/>
  <c r="AB49" i="5"/>
  <c r="AB77" i="5"/>
  <c r="AB85" i="5"/>
  <c r="AB93" i="5"/>
  <c r="AB97" i="5"/>
  <c r="X30" i="5"/>
  <c r="X36" i="5"/>
  <c r="X40" i="5"/>
  <c r="X52" i="5"/>
  <c r="X56" i="5"/>
  <c r="X60" i="5"/>
  <c r="X64" i="5"/>
  <c r="X68" i="5"/>
  <c r="X72" i="5"/>
  <c r="X80" i="5"/>
  <c r="X84" i="5"/>
  <c r="X88" i="5"/>
  <c r="X101" i="5"/>
  <c r="AB103" i="5"/>
  <c r="AB112" i="5"/>
  <c r="AB125" i="5"/>
  <c r="X133" i="5"/>
  <c r="AB135" i="5"/>
  <c r="AB144" i="5"/>
  <c r="AB157" i="5"/>
  <c r="AB167" i="5"/>
  <c r="AB176" i="5"/>
  <c r="AB189" i="5"/>
  <c r="X197" i="5"/>
  <c r="AB199" i="5"/>
  <c r="AB236" i="5"/>
  <c r="AB256" i="5"/>
  <c r="AB272" i="5"/>
  <c r="AB288" i="5"/>
  <c r="X332" i="5"/>
  <c r="AB336" i="5"/>
  <c r="X343" i="5"/>
  <c r="X344" i="5"/>
  <c r="AB350" i="5"/>
  <c r="I368" i="5"/>
  <c r="AB373" i="5"/>
  <c r="J376" i="5"/>
  <c r="H380" i="5"/>
  <c r="AB382" i="5"/>
  <c r="AB385" i="5"/>
  <c r="R471" i="5"/>
  <c r="J471" i="5"/>
  <c r="I471" i="5"/>
  <c r="H471" i="5"/>
  <c r="F471" i="5"/>
  <c r="R499" i="5"/>
  <c r="J499" i="5"/>
  <c r="I499" i="5"/>
  <c r="H499" i="5"/>
  <c r="F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AB310" i="5"/>
  <c r="AB318" i="5"/>
  <c r="AB326" i="5"/>
  <c r="AB332" i="5"/>
  <c r="AB343" i="5"/>
  <c r="AB353" i="5"/>
  <c r="H360" i="5"/>
  <c r="AB362" i="5"/>
  <c r="AB375" i="5"/>
  <c r="AB389" i="5"/>
  <c r="R459" i="5"/>
  <c r="F459" i="5"/>
  <c r="J459" i="5"/>
  <c r="I459" i="5"/>
  <c r="H459" i="5"/>
  <c r="AB305" i="5"/>
  <c r="AB313" i="5"/>
  <c r="AB321" i="5"/>
  <c r="AB329" i="5"/>
  <c r="AB342" i="5"/>
  <c r="I360" i="5"/>
  <c r="F363" i="5"/>
  <c r="X368" i="5"/>
  <c r="J368" i="5"/>
  <c r="AB374" i="5"/>
  <c r="AB386" i="5"/>
  <c r="F387" i="5"/>
  <c r="AB393" i="5"/>
  <c r="X399" i="5"/>
  <c r="R399" i="5"/>
  <c r="J399" i="5"/>
  <c r="H399" i="5"/>
  <c r="I464" i="5"/>
  <c r="H464" i="5"/>
  <c r="F464" i="5"/>
  <c r="R464" i="5"/>
  <c r="J464" i="5"/>
  <c r="I478" i="5"/>
  <c r="H478" i="5"/>
  <c r="X478" i="5"/>
  <c r="R478" i="5"/>
  <c r="J478" i="5"/>
  <c r="F478" i="5"/>
  <c r="AB333" i="5"/>
  <c r="AB345" i="5"/>
  <c r="X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AB338" i="5"/>
  <c r="J360" i="5"/>
  <c r="H364" i="5"/>
  <c r="AB366" i="5"/>
  <c r="AB394" i="5"/>
  <c r="AB401" i="5"/>
  <c r="AB416" i="5"/>
  <c r="R515" i="5"/>
  <c r="J515" i="5"/>
  <c r="I515" i="5"/>
  <c r="H515" i="5"/>
  <c r="F515" i="5"/>
  <c r="AB334" i="5"/>
  <c r="AB339" i="5"/>
  <c r="AB346" i="5"/>
  <c r="AB359" i="5"/>
  <c r="AB369" i="5"/>
  <c r="J372" i="5"/>
  <c r="H376" i="5"/>
  <c r="AB378" i="5"/>
  <c r="AB398" i="5"/>
  <c r="F399" i="5"/>
  <c r="AB405" i="5"/>
  <c r="AB409"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X781" i="5"/>
  <c r="J781" i="5"/>
  <c r="I781" i="5"/>
  <c r="J787" i="5"/>
  <c r="I787" i="5"/>
  <c r="H787" i="5"/>
  <c r="F787" i="5"/>
  <c r="J815" i="5"/>
  <c r="F815" i="5"/>
  <c r="R815" i="5"/>
  <c r="I815" i="5"/>
  <c r="H815" i="5"/>
  <c r="I850" i="5"/>
  <c r="H850" i="5"/>
  <c r="X850" i="5"/>
  <c r="R850" i="5"/>
  <c r="J850" i="5"/>
  <c r="F850" i="5"/>
  <c r="I548" i="5"/>
  <c r="I552" i="5"/>
  <c r="I560" i="5"/>
  <c r="I564" i="5"/>
  <c r="I568" i="5"/>
  <c r="I572" i="5"/>
  <c r="I584" i="5"/>
  <c r="I600" i="5"/>
  <c r="I604" i="5"/>
  <c r="I612" i="5"/>
  <c r="I616" i="5"/>
  <c r="I620" i="5"/>
  <c r="X622" i="5"/>
  <c r="I624" i="5"/>
  <c r="I628" i="5"/>
  <c r="I636" i="5"/>
  <c r="X638" i="5"/>
  <c r="X642" i="5"/>
  <c r="I652" i="5"/>
  <c r="I656" i="5"/>
  <c r="I660" i="5"/>
  <c r="AB681" i="5"/>
  <c r="S683" i="5"/>
  <c r="AB686" i="5"/>
  <c r="J688" i="5"/>
  <c r="J689" i="5"/>
  <c r="F691" i="5"/>
  <c r="S693" i="5"/>
  <c r="AB697" i="5"/>
  <c r="S699" i="5"/>
  <c r="AB702" i="5"/>
  <c r="J704" i="5"/>
  <c r="J705" i="5"/>
  <c r="X708" i="5"/>
  <c r="F709" i="5"/>
  <c r="J709" i="5"/>
  <c r="I709" i="5"/>
  <c r="AB713" i="5"/>
  <c r="H721" i="5"/>
  <c r="F722" i="5"/>
  <c r="F725" i="5"/>
  <c r="X725" i="5"/>
  <c r="J725" i="5"/>
  <c r="I725" i="5"/>
  <c r="AB729" i="5"/>
  <c r="H737" i="5"/>
  <c r="X740" i="5"/>
  <c r="F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X683" i="5"/>
  <c r="AB687" i="5"/>
  <c r="F697" i="5"/>
  <c r="X697" i="5"/>
  <c r="I697" i="5"/>
  <c r="J699" i="5"/>
  <c r="I699" i="5"/>
  <c r="AB703" i="5"/>
  <c r="F708" i="5"/>
  <c r="J711" i="5"/>
  <c r="I711" i="5"/>
  <c r="F711" i="5"/>
  <c r="X711" i="5"/>
  <c r="H714" i="5"/>
  <c r="R714" i="5"/>
  <c r="AB715" i="5"/>
  <c r="R716" i="5"/>
  <c r="H716" i="5"/>
  <c r="F724" i="5"/>
  <c r="J727" i="5"/>
  <c r="I727" i="5"/>
  <c r="F727" i="5"/>
  <c r="X727" i="5"/>
  <c r="AB731" i="5"/>
  <c r="R732" i="5"/>
  <c r="H732" i="5"/>
  <c r="F740" i="5"/>
  <c r="J743" i="5"/>
  <c r="I743" i="5"/>
  <c r="F743" i="5"/>
  <c r="AB747" i="5"/>
  <c r="R748" i="5"/>
  <c r="H748" i="5"/>
  <c r="H769" i="5"/>
  <c r="F769" i="5"/>
  <c r="X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H734" i="5"/>
  <c r="R734" i="5"/>
  <c r="AB735" i="5"/>
  <c r="R736" i="5"/>
  <c r="H736" i="5"/>
  <c r="S739" i="5"/>
  <c r="H743" i="5"/>
  <c r="J747" i="5"/>
  <c r="I747" i="5"/>
  <c r="F747" i="5"/>
  <c r="X747" i="5"/>
  <c r="F753" i="5"/>
  <c r="X753" i="5"/>
  <c r="J753" i="5"/>
  <c r="I753" i="5"/>
  <c r="J755" i="5"/>
  <c r="I755" i="5"/>
  <c r="H755" i="5"/>
  <c r="F755" i="5"/>
  <c r="F756" i="5"/>
  <c r="J763" i="5"/>
  <c r="I763" i="5"/>
  <c r="H763" i="5"/>
  <c r="F763" i="5"/>
  <c r="R769" i="5"/>
  <c r="H773" i="5"/>
  <c r="F773" i="5"/>
  <c r="J773" i="5"/>
  <c r="I773" i="5"/>
  <c r="J779" i="5"/>
  <c r="I779" i="5"/>
  <c r="H779" i="5"/>
  <c r="F779" i="5"/>
  <c r="X779" i="5"/>
  <c r="R785" i="5"/>
  <c r="H789" i="5"/>
  <c r="F789" i="5"/>
  <c r="X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F704" i="5"/>
  <c r="F705" i="5"/>
  <c r="X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R864" i="5"/>
  <c r="J864" i="5"/>
  <c r="I864" i="5"/>
  <c r="F864" i="5"/>
  <c r="AB896" i="5"/>
  <c r="S897"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X1037" i="5"/>
  <c r="F1037" i="5"/>
  <c r="R1037" i="5"/>
  <c r="AB1077" i="5"/>
  <c r="S1077" i="5"/>
  <c r="S807" i="5"/>
  <c r="J810" i="5"/>
  <c r="R824" i="5"/>
  <c r="I824" i="5"/>
  <c r="S831" i="5"/>
  <c r="F838" i="5"/>
  <c r="F846" i="5"/>
  <c r="R855" i="5"/>
  <c r="I855" i="5"/>
  <c r="H855" i="5"/>
  <c r="F855" i="5"/>
  <c r="X876"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X832" i="5"/>
  <c r="R832" i="5"/>
  <c r="I832" i="5"/>
  <c r="X840"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X1069" i="5"/>
  <c r="F1069" i="5"/>
  <c r="R1069" i="5"/>
  <c r="AB1109" i="5"/>
  <c r="S1109" i="5"/>
  <c r="I816" i="5"/>
  <c r="H819" i="5"/>
  <c r="F821" i="5"/>
  <c r="X821" i="5"/>
  <c r="R821" i="5"/>
  <c r="I821" i="5"/>
  <c r="H830" i="5"/>
  <c r="X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X965" i="5"/>
  <c r="F965" i="5"/>
  <c r="R965" i="5"/>
  <c r="J965" i="5"/>
  <c r="AB969" i="5"/>
  <c r="S969" i="5"/>
  <c r="AB1061" i="5"/>
  <c r="S1061" i="5"/>
  <c r="AB810" i="5"/>
  <c r="H810" i="5"/>
  <c r="X810" i="5"/>
  <c r="AB816" i="5"/>
  <c r="I819" i="5"/>
  <c r="F825" i="5"/>
  <c r="R825" i="5"/>
  <c r="I825" i="5"/>
  <c r="I838" i="5"/>
  <c r="H838" i="5"/>
  <c r="R838" i="5"/>
  <c r="I846" i="5"/>
  <c r="H846" i="5"/>
  <c r="R846" i="5"/>
  <c r="F857" i="5"/>
  <c r="I873" i="5"/>
  <c r="R873" i="5"/>
  <c r="H873" i="5"/>
  <c r="J877" i="5"/>
  <c r="I893" i="5"/>
  <c r="H893" i="5"/>
  <c r="F893" i="5"/>
  <c r="R893" i="5"/>
  <c r="J905" i="5"/>
  <c r="X908" i="5"/>
  <c r="R908" i="5"/>
  <c r="J908" i="5"/>
  <c r="I908" i="5"/>
  <c r="H908" i="5"/>
  <c r="F908" i="5"/>
  <c r="R920" i="5"/>
  <c r="H920" i="5"/>
  <c r="F920" i="5"/>
  <c r="I920" i="5"/>
  <c r="F922" i="5"/>
  <c r="X936" i="5"/>
  <c r="R936" i="5"/>
  <c r="H936" i="5"/>
  <c r="J936" i="5"/>
  <c r="I936" i="5"/>
  <c r="F936" i="5"/>
  <c r="R963" i="5"/>
  <c r="I963" i="5"/>
  <c r="J963" i="5"/>
  <c r="H963" i="5"/>
  <c r="F963" i="5"/>
  <c r="J1101" i="5"/>
  <c r="I1101" i="5"/>
  <c r="H1101" i="5"/>
  <c r="F1101" i="5"/>
  <c r="R1101" i="5"/>
  <c r="I865" i="5"/>
  <c r="X865" i="5"/>
  <c r="I881" i="5"/>
  <c r="X881" i="5"/>
  <c r="I897" i="5"/>
  <c r="I913" i="5"/>
  <c r="AB934" i="5"/>
  <c r="X951" i="5"/>
  <c r="R951" i="5"/>
  <c r="I951" i="5"/>
  <c r="F959"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X1042" i="5"/>
  <c r="R1058" i="5"/>
  <c r="J1058" i="5"/>
  <c r="I1058" i="5"/>
  <c r="H1058" i="5"/>
  <c r="F1058" i="5"/>
  <c r="X1058" i="5"/>
  <c r="R1090" i="5"/>
  <c r="J1090" i="5"/>
  <c r="I1090" i="5"/>
  <c r="H1090" i="5"/>
  <c r="F1090" i="5"/>
  <c r="R1106" i="5"/>
  <c r="J1106" i="5"/>
  <c r="I1106" i="5"/>
  <c r="H1106" i="5"/>
  <c r="F1106" i="5"/>
  <c r="X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R939" i="5"/>
  <c r="I939" i="5"/>
  <c r="R943" i="5"/>
  <c r="I943" i="5"/>
  <c r="I948" i="5"/>
  <c r="J953" i="5"/>
  <c r="I957" i="5"/>
  <c r="H957" i="5"/>
  <c r="X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R1220" i="5"/>
  <c r="H1227" i="5"/>
  <c r="J1227" i="5"/>
  <c r="I1227" i="5"/>
  <c r="F1227" i="5"/>
  <c r="X1227" i="5"/>
  <c r="R1227" i="5"/>
  <c r="J1240" i="5"/>
  <c r="I1240" i="5"/>
  <c r="F1240" i="5"/>
  <c r="X1240" i="5"/>
  <c r="R1240" i="5"/>
  <c r="AB1262" i="5"/>
  <c r="R1513" i="5"/>
  <c r="J1513" i="5"/>
  <c r="H1513" i="5"/>
  <c r="I1513" i="5"/>
  <c r="F1513" i="5"/>
  <c r="I885" i="5"/>
  <c r="I901" i="5"/>
  <c r="I917" i="5"/>
  <c r="X917" i="5"/>
  <c r="I933" i="5"/>
  <c r="S945" i="5"/>
  <c r="I953" i="5"/>
  <c r="H953" i="5"/>
  <c r="R954" i="5"/>
  <c r="J954" i="5"/>
  <c r="I954" i="5"/>
  <c r="X955" i="5"/>
  <c r="R955" i="5"/>
  <c r="I955" i="5"/>
  <c r="J955" i="5"/>
  <c r="J1001" i="5"/>
  <c r="I1001" i="5"/>
  <c r="H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R935" i="5"/>
  <c r="I935" i="5"/>
  <c r="J935"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R1189" i="5"/>
  <c r="J1189" i="5"/>
  <c r="I1189" i="5"/>
  <c r="X1200" i="5"/>
  <c r="J1208" i="5"/>
  <c r="I1208" i="5"/>
  <c r="F1208" i="5"/>
  <c r="X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X1256" i="5"/>
  <c r="R1260" i="5"/>
  <c r="J1260" i="5"/>
  <c r="I1260" i="5"/>
  <c r="F1260" i="5"/>
  <c r="R1264" i="5"/>
  <c r="J1264" i="5"/>
  <c r="I1264" i="5"/>
  <c r="F1264" i="5"/>
  <c r="X1264" i="5"/>
  <c r="R1268" i="5"/>
  <c r="J1268" i="5"/>
  <c r="I1268" i="5"/>
  <c r="F1268" i="5"/>
  <c r="R1276" i="5"/>
  <c r="J1276" i="5"/>
  <c r="I1276" i="5"/>
  <c r="F1276" i="5"/>
  <c r="X1276" i="5"/>
  <c r="R1280" i="5"/>
  <c r="J1280" i="5"/>
  <c r="I1280" i="5"/>
  <c r="F1280" i="5"/>
  <c r="R1284" i="5"/>
  <c r="J1284" i="5"/>
  <c r="I1284" i="5"/>
  <c r="F1284" i="5"/>
  <c r="X1284" i="5"/>
  <c r="R1288" i="5"/>
  <c r="J1288" i="5"/>
  <c r="I1288" i="5"/>
  <c r="F1288" i="5"/>
  <c r="X1288" i="5"/>
  <c r="R1296" i="5"/>
  <c r="J1296" i="5"/>
  <c r="I1296" i="5"/>
  <c r="F1296" i="5"/>
  <c r="R1300" i="5"/>
  <c r="J1300" i="5"/>
  <c r="I1300" i="5"/>
  <c r="F1300" i="5"/>
  <c r="R1312" i="5"/>
  <c r="J1312" i="5"/>
  <c r="I1312" i="5"/>
  <c r="F1312" i="5"/>
  <c r="X1312" i="5"/>
  <c r="R1316" i="5"/>
  <c r="J1316" i="5"/>
  <c r="I1316" i="5"/>
  <c r="F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X1045" i="5"/>
  <c r="R1046" i="5"/>
  <c r="J1046" i="5"/>
  <c r="I1046" i="5"/>
  <c r="J1061" i="5"/>
  <c r="I1061" i="5"/>
  <c r="H1061" i="5"/>
  <c r="R1062" i="5"/>
  <c r="J1062" i="5"/>
  <c r="I1062" i="5"/>
  <c r="J1077" i="5"/>
  <c r="I1077" i="5"/>
  <c r="H1077" i="5"/>
  <c r="X1077" i="5"/>
  <c r="R1078" i="5"/>
  <c r="J1078" i="5"/>
  <c r="I1078" i="5"/>
  <c r="J1093" i="5"/>
  <c r="I1093" i="5"/>
  <c r="H1093" i="5"/>
  <c r="R1094" i="5"/>
  <c r="J1094" i="5"/>
  <c r="I1094" i="5"/>
  <c r="J1109" i="5"/>
  <c r="I1109" i="5"/>
  <c r="H1109" i="5"/>
  <c r="R1110" i="5"/>
  <c r="J1125" i="5"/>
  <c r="I1125" i="5"/>
  <c r="H1125" i="5"/>
  <c r="X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X1337" i="5"/>
  <c r="I1337" i="5"/>
  <c r="H1337" i="5"/>
  <c r="F1337" i="5"/>
  <c r="I1353" i="5"/>
  <c r="F1353" i="5"/>
  <c r="S1357" i="5"/>
  <c r="I1363" i="5"/>
  <c r="H1363" i="5"/>
  <c r="F1363" i="5"/>
  <c r="AB1367" i="5"/>
  <c r="AB1387" i="5"/>
  <c r="S1387"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X1469" i="5"/>
  <c r="R1469" i="5"/>
  <c r="AB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F1379" i="5"/>
  <c r="AB1383" i="5"/>
  <c r="J1395" i="5"/>
  <c r="I1396" i="5"/>
  <c r="AB1436" i="5"/>
  <c r="S1436" i="5"/>
  <c r="F1442" i="5"/>
  <c r="J1446" i="5"/>
  <c r="I1446" i="5"/>
  <c r="F1446" i="5"/>
  <c r="X1446" i="5"/>
  <c r="R1446" i="5"/>
  <c r="F1459" i="5"/>
  <c r="R1459" i="5"/>
  <c r="X1459" i="5"/>
  <c r="J1459" i="5"/>
  <c r="I1459" i="5"/>
  <c r="H1459" i="5"/>
  <c r="R1529" i="5"/>
  <c r="J1529" i="5"/>
  <c r="H1529" i="5"/>
  <c r="I1529" i="5"/>
  <c r="J1535" i="5"/>
  <c r="S1549" i="5"/>
  <c r="AB1549" i="5"/>
  <c r="S1138" i="5"/>
  <c r="S1140" i="5"/>
  <c r="S1147" i="5"/>
  <c r="S1154" i="5"/>
  <c r="F1178" i="5"/>
  <c r="X1178" i="5"/>
  <c r="AB1178" i="5"/>
  <c r="F1210" i="5"/>
  <c r="X1210" i="5"/>
  <c r="AB1210" i="5"/>
  <c r="I1241" i="5"/>
  <c r="F1242" i="5"/>
  <c r="AB1242" i="5"/>
  <c r="X1357"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X1498" i="5"/>
  <c r="J1498" i="5"/>
  <c r="I1498" i="5"/>
  <c r="R1498" i="5"/>
  <c r="H1498" i="5"/>
  <c r="R1509" i="5"/>
  <c r="J1509" i="5"/>
  <c r="H1509" i="5"/>
  <c r="X1509" i="5"/>
  <c r="F1509" i="5"/>
  <c r="AB1532" i="5"/>
  <c r="S1532" i="5"/>
  <c r="S1142" i="5"/>
  <c r="AB1167" i="5"/>
  <c r="F1186" i="5"/>
  <c r="AB1186" i="5"/>
  <c r="AB1199" i="5"/>
  <c r="F1218" i="5"/>
  <c r="X1218" i="5"/>
  <c r="AB1218" i="5"/>
  <c r="AB1231" i="5"/>
  <c r="F1250" i="5"/>
  <c r="AB1250" i="5"/>
  <c r="R1257" i="5"/>
  <c r="R1261" i="5"/>
  <c r="X1265" i="5"/>
  <c r="R1265" i="5"/>
  <c r="X1269" i="5"/>
  <c r="R1269" i="5"/>
  <c r="R1273" i="5"/>
  <c r="R1277" i="5"/>
  <c r="R1281" i="5"/>
  <c r="R1289" i="5"/>
  <c r="X1293" i="5"/>
  <c r="R1293" i="5"/>
  <c r="X1301" i="5"/>
  <c r="R1301" i="5"/>
  <c r="R1305" i="5"/>
  <c r="R1309" i="5"/>
  <c r="X1321"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X1365"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J1522" i="5"/>
  <c r="I1522" i="5"/>
  <c r="AB1626" i="5"/>
  <c r="S1626" i="5"/>
  <c r="AB1698" i="5"/>
  <c r="S1698" i="5"/>
  <c r="AB2470" i="5"/>
  <c r="S2470" i="5"/>
  <c r="J1406" i="5"/>
  <c r="J1414" i="5"/>
  <c r="J1422" i="5"/>
  <c r="X1423" i="5"/>
  <c r="AB1423" i="5"/>
  <c r="J1430" i="5"/>
  <c r="AB1431"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AB1419" i="5"/>
  <c r="J1423" i="5"/>
  <c r="AB1427" i="5"/>
  <c r="J1431" i="5"/>
  <c r="AB1435" i="5"/>
  <c r="J1439" i="5"/>
  <c r="R1448" i="5"/>
  <c r="R1449" i="5"/>
  <c r="F1451" i="5"/>
  <c r="R1451" i="5"/>
  <c r="H1454" i="5"/>
  <c r="X1455"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J1553" i="5"/>
  <c r="X1557" i="5"/>
  <c r="R1557" i="5"/>
  <c r="J1557" i="5"/>
  <c r="R1561" i="5"/>
  <c r="J1561" i="5"/>
  <c r="X1565" i="5"/>
  <c r="R1565" i="5"/>
  <c r="J1565" i="5"/>
  <c r="R1569" i="5"/>
  <c r="J1569" i="5"/>
  <c r="R1573" i="5"/>
  <c r="J1573" i="5"/>
  <c r="R1577" i="5"/>
  <c r="R1581" i="5"/>
  <c r="J1581" i="5"/>
  <c r="X1585" i="5"/>
  <c r="R1585" i="5"/>
  <c r="J1585" i="5"/>
  <c r="R1589" i="5"/>
  <c r="R1597" i="5"/>
  <c r="J1597" i="5"/>
  <c r="X1601" i="5"/>
  <c r="R1601" i="5"/>
  <c r="J1601" i="5"/>
  <c r="X1605" i="5"/>
  <c r="R1605" i="5"/>
  <c r="J1605" i="5"/>
  <c r="X1613"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R1782" i="5"/>
  <c r="J1782" i="5"/>
  <c r="I1782" i="5"/>
  <c r="F1790" i="5"/>
  <c r="R1790" i="5"/>
  <c r="J1790" i="5"/>
  <c r="I1790" i="5"/>
  <c r="F1794" i="5"/>
  <c r="X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X1797"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X2084" i="5"/>
  <c r="F1816" i="5"/>
  <c r="AB1826" i="5"/>
  <c r="X1843"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15"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I1816" i="5"/>
  <c r="F1824" i="5"/>
  <c r="H1836" i="5"/>
  <c r="I1840" i="5"/>
  <c r="F1843" i="5"/>
  <c r="AB1866" i="5"/>
  <c r="R1903" i="5"/>
  <c r="H1903" i="5"/>
  <c r="F1903" i="5"/>
  <c r="X1903" i="5"/>
  <c r="J1903" i="5"/>
  <c r="AB1914" i="5"/>
  <c r="S1914" i="5"/>
  <c r="S1941" i="5"/>
  <c r="R1963" i="5"/>
  <c r="J1963" i="5"/>
  <c r="I1963" i="5"/>
  <c r="H1963" i="5"/>
  <c r="F1963" i="5"/>
  <c r="AB1989" i="5"/>
  <c r="S1989" i="5"/>
  <c r="R2039" i="5"/>
  <c r="J2039" i="5"/>
  <c r="I2039" i="5"/>
  <c r="H2039" i="5"/>
  <c r="F2039" i="5"/>
  <c r="R2097" i="5"/>
  <c r="J2097" i="5"/>
  <c r="H2097" i="5"/>
  <c r="F2097" i="5"/>
  <c r="F2166" i="5"/>
  <c r="X2166" i="5"/>
  <c r="R2166" i="5"/>
  <c r="J2166" i="5"/>
  <c r="I2166" i="5"/>
  <c r="H2166" i="5"/>
  <c r="S1876" i="5"/>
  <c r="I1878" i="5"/>
  <c r="F1878" i="5"/>
  <c r="S1884" i="5"/>
  <c r="I1886" i="5"/>
  <c r="F1886" i="5"/>
  <c r="X1886" i="5"/>
  <c r="S1892" i="5"/>
  <c r="I1894" i="5"/>
  <c r="F1894" i="5"/>
  <c r="X1894" i="5"/>
  <c r="S1900" i="5"/>
  <c r="I1902" i="5"/>
  <c r="F1902" i="5"/>
  <c r="X1902" i="5"/>
  <c r="J1908" i="5"/>
  <c r="X1912" i="5"/>
  <c r="J1912" i="5"/>
  <c r="X1916"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X1881" i="5"/>
  <c r="AB1881" i="5"/>
  <c r="AB1889" i="5"/>
  <c r="AB1897" i="5"/>
  <c r="X1905" i="5"/>
  <c r="AB1905" i="5"/>
  <c r="AB1908" i="5"/>
  <c r="AB1912" i="5"/>
  <c r="AB1916" i="5"/>
  <c r="AB1920" i="5"/>
  <c r="S1925" i="5"/>
  <c r="R1927" i="5"/>
  <c r="J1927" i="5"/>
  <c r="I1927" i="5"/>
  <c r="H1927" i="5"/>
  <c r="R1928" i="5"/>
  <c r="J1928" i="5"/>
  <c r="AB1945" i="5"/>
  <c r="X1959" i="5"/>
  <c r="AB1973" i="5"/>
  <c r="S1973" i="5"/>
  <c r="R1991" i="5"/>
  <c r="J1991" i="5"/>
  <c r="I1991" i="5"/>
  <c r="H1991" i="5"/>
  <c r="AB2005" i="5"/>
  <c r="S2005"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X1882" i="5"/>
  <c r="AB1882" i="5"/>
  <c r="H1884" i="5"/>
  <c r="R1886" i="5"/>
  <c r="AB1890" i="5"/>
  <c r="H1892" i="5"/>
  <c r="R1894" i="5"/>
  <c r="X1898"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4" i="5"/>
  <c r="R2028" i="5"/>
  <c r="R2032" i="5"/>
  <c r="R2036" i="5"/>
  <c r="R2040" i="5"/>
  <c r="R2048" i="5"/>
  <c r="I2053" i="5"/>
  <c r="I2061" i="5"/>
  <c r="R2080" i="5"/>
  <c r="J2080" i="5"/>
  <c r="I2080" i="5"/>
  <c r="R2085" i="5"/>
  <c r="F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72" i="5"/>
  <c r="X1980" i="5"/>
  <c r="X1992" i="5"/>
  <c r="X2004" i="5"/>
  <c r="X2008" i="5"/>
  <c r="X2028" i="5"/>
  <c r="X2032" i="5"/>
  <c r="X2036" i="5"/>
  <c r="X2048"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X2371" i="5"/>
  <c r="R2117" i="5"/>
  <c r="F2126" i="5"/>
  <c r="X2126"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X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X2186" i="5"/>
  <c r="H2203" i="5"/>
  <c r="X2203" i="5"/>
  <c r="R2203" i="5"/>
  <c r="J2203" i="5"/>
  <c r="I2203" i="5"/>
  <c r="J2204" i="5"/>
  <c r="R2204" i="5"/>
  <c r="I2204" i="5"/>
  <c r="H2204" i="5"/>
  <c r="F2204" i="5"/>
  <c r="X2204" i="5"/>
  <c r="S2209" i="5"/>
  <c r="AB2209" i="5"/>
  <c r="I2223" i="5"/>
  <c r="H2223" i="5"/>
  <c r="J2223" i="5"/>
  <c r="F2223" i="5"/>
  <c r="AB2234" i="5"/>
  <c r="J2239" i="5"/>
  <c r="I2239" i="5"/>
  <c r="H2239" i="5"/>
  <c r="X2239" i="5"/>
  <c r="R2240" i="5"/>
  <c r="J2240" i="5"/>
  <c r="I2240" i="5"/>
  <c r="F2240" i="5"/>
  <c r="AB2276" i="5"/>
  <c r="S2276" i="5"/>
  <c r="R2285" i="5"/>
  <c r="J2285" i="5"/>
  <c r="I2285" i="5"/>
  <c r="H2285" i="5"/>
  <c r="F2285" i="5"/>
  <c r="J2177" i="5"/>
  <c r="J2185" i="5"/>
  <c r="J2189" i="5"/>
  <c r="AB2199" i="5"/>
  <c r="AB2207" i="5"/>
  <c r="H2207" i="5"/>
  <c r="AB2215" i="5"/>
  <c r="AB2223" i="5"/>
  <c r="AB2228" i="5"/>
  <c r="AB2251" i="5"/>
  <c r="X2252"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X2349" i="5"/>
  <c r="F2194" i="5"/>
  <c r="R2194" i="5"/>
  <c r="F2199" i="5"/>
  <c r="F2202" i="5"/>
  <c r="R2202" i="5"/>
  <c r="X2202" i="5"/>
  <c r="F2207" i="5"/>
  <c r="F2210" i="5"/>
  <c r="R2210" i="5"/>
  <c r="F2218" i="5"/>
  <c r="R2218" i="5"/>
  <c r="AB2224" i="5"/>
  <c r="X2225" i="5"/>
  <c r="I2225" i="5"/>
  <c r="AB2231" i="5"/>
  <c r="AB2243" i="5"/>
  <c r="AB2254" i="5"/>
  <c r="R2260" i="5"/>
  <c r="J2260" i="5"/>
  <c r="I2260" i="5"/>
  <c r="AB2269" i="5"/>
  <c r="AB2285" i="5"/>
  <c r="R2295" i="5"/>
  <c r="J2295" i="5"/>
  <c r="I2295" i="5"/>
  <c r="H2295" i="5"/>
  <c r="X2299"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X2313"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X2337" i="5"/>
  <c r="S2388" i="5"/>
  <c r="S2268" i="5"/>
  <c r="S2275" i="5"/>
  <c r="S2282" i="5"/>
  <c r="X2297"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I2324" i="5"/>
  <c r="H2324" i="5"/>
  <c r="J2324" i="5"/>
  <c r="R2325" i="5"/>
  <c r="J2325" i="5"/>
  <c r="I2325"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AB2404" i="5"/>
  <c r="R2420" i="5"/>
  <c r="J2420" i="5"/>
  <c r="I2420" i="5"/>
  <c r="H2420" i="5"/>
  <c r="F2420" i="5"/>
  <c r="X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X2476" i="5"/>
  <c r="AB2487" i="5"/>
  <c r="S2487" i="5"/>
  <c r="S2496" i="5"/>
  <c r="F2382" i="5"/>
  <c r="X2382" i="5"/>
  <c r="F2390" i="5"/>
  <c r="AB2432" i="5"/>
  <c r="F2456" i="5"/>
  <c r="H2482" i="5"/>
  <c r="I2482" i="5"/>
  <c r="F2482" i="5"/>
  <c r="R2482" i="5"/>
  <c r="J2482" i="5"/>
  <c r="AB2391" i="5"/>
  <c r="AB2412" i="5"/>
  <c r="X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H6" i="6"/>
  <c r="X2442"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c r="AB2443" i="5"/>
  <c r="S2443" i="5"/>
  <c r="S2450" i="5"/>
  <c r="S2452" i="5"/>
  <c r="J2461" i="5"/>
  <c r="J2469" i="5"/>
  <c r="S2495" i="5"/>
  <c r="S2499" i="5"/>
  <c r="S2503" i="5"/>
  <c r="G15" i="6"/>
  <c r="H15" i="6"/>
  <c r="B20" i="6"/>
  <c r="F25" i="6" s="1"/>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G16" i="6"/>
  <c r="H16" i="6" s="1"/>
  <c r="A73" i="2"/>
  <c r="B9" i="3"/>
  <c r="A3" i="2"/>
  <c r="A20" i="2"/>
  <c r="B17" i="3"/>
  <c r="B29" i="4"/>
  <c r="A17" i="6" s="1"/>
  <c r="B25" i="3"/>
  <c r="P4" i="5"/>
  <c r="A45" i="2"/>
  <c r="B26" i="4"/>
  <c r="A14" i="6" s="1"/>
  <c r="A12" i="2"/>
  <c r="A29" i="2"/>
  <c r="A46" i="2"/>
  <c r="B19" i="4"/>
  <c r="H74" i="4"/>
  <c r="A11" i="2"/>
  <c r="A28" i="2"/>
  <c r="A62" i="2"/>
  <c r="C12" i="3"/>
  <c r="C28" i="3"/>
  <c r="A13" i="2"/>
  <c r="C13" i="3"/>
  <c r="C21" i="3"/>
  <c r="C29" i="3"/>
  <c r="B67" i="4"/>
  <c r="A48" i="6" s="1"/>
  <c r="B73" i="4"/>
  <c r="B4" i="5"/>
  <c r="A4" i="2"/>
  <c r="C9" i="3"/>
  <c r="B4" i="4"/>
  <c r="B24" i="4"/>
  <c r="B79" i="4"/>
  <c r="A57" i="6" s="1"/>
  <c r="A9" i="2"/>
  <c r="A26" i="2"/>
  <c r="A60" i="2"/>
  <c r="C11" i="3"/>
  <c r="C27" i="3"/>
  <c r="A70" i="2"/>
  <c r="C7" i="3"/>
  <c r="C15" i="3"/>
  <c r="C23" i="3"/>
  <c r="C31" i="3"/>
  <c r="B15" i="4"/>
  <c r="A7" i="6" s="1"/>
  <c r="B28" i="4"/>
  <c r="A16" i="6" s="1"/>
  <c r="B40" i="4"/>
  <c r="A26" i="6" s="1"/>
  <c r="F4" i="5"/>
  <c r="A2" i="2"/>
  <c r="C16" i="3"/>
  <c r="C24" i="3"/>
  <c r="D2" i="4"/>
  <c r="B17" i="4"/>
  <c r="A9" i="6" s="1"/>
  <c r="H4" i="5"/>
  <c r="J14" i="6"/>
  <c r="J15" i="6"/>
  <c r="J16" i="6"/>
  <c r="J17" i="6"/>
  <c r="J63" i="6"/>
  <c r="J64" i="6"/>
  <c r="J66" i="6"/>
  <c r="I67" i="6"/>
  <c r="A1" i="8"/>
  <c r="I19" i="6"/>
  <c r="J26" i="6"/>
  <c r="I27" i="6"/>
  <c r="I39" i="6"/>
  <c r="J46" i="6"/>
  <c r="I68" i="6"/>
  <c r="I69" i="6"/>
  <c r="A4" i="8"/>
  <c r="A23" i="2"/>
  <c r="A40" i="2"/>
  <c r="A49" i="2"/>
  <c r="A65" i="2"/>
  <c r="B2" i="3"/>
  <c r="B6" i="3"/>
  <c r="B10" i="3"/>
  <c r="B20" i="4"/>
  <c r="A11" i="6" s="1"/>
  <c r="B45" i="4"/>
  <c r="A30" i="6" s="1"/>
  <c r="I74" i="4"/>
  <c r="B89" i="4"/>
  <c r="A63" i="6" s="1"/>
  <c r="K4" i="5"/>
  <c r="A15" i="2"/>
  <c r="A32" i="2"/>
  <c r="B27" i="4"/>
  <c r="A15" i="6" s="1"/>
  <c r="B43" i="4"/>
  <c r="A28" i="6" s="1"/>
  <c r="A3" i="6"/>
  <c r="J19" i="6"/>
  <c r="I20" i="6"/>
  <c r="C20" i="6" s="1"/>
  <c r="J27" i="6"/>
  <c r="I29" i="6"/>
  <c r="I30" i="6"/>
  <c r="C30" i="6" s="1"/>
  <c r="I31" i="6"/>
  <c r="I57" i="6"/>
  <c r="L66" i="6"/>
  <c r="J68" i="6"/>
  <c r="B4" i="8"/>
  <c r="A6" i="2"/>
  <c r="A14" i="2"/>
  <c r="A31" i="2"/>
  <c r="A57" i="2"/>
  <c r="B18" i="3"/>
  <c r="A7" i="2"/>
  <c r="C26" i="3"/>
  <c r="B13" i="4"/>
  <c r="B21" i="4"/>
  <c r="B38" i="4"/>
  <c r="A24" i="6" s="1"/>
  <c r="B75" i="4"/>
  <c r="A54" i="6" s="1"/>
  <c r="L4" i="5"/>
  <c r="A8" i="2"/>
  <c r="A16" i="2"/>
  <c r="A25" i="2"/>
  <c r="B7" i="3"/>
  <c r="B11" i="3"/>
  <c r="B15" i="3"/>
  <c r="B19" i="3"/>
  <c r="B23" i="3"/>
  <c r="B27" i="3"/>
  <c r="B31" i="3"/>
  <c r="B6" i="4"/>
  <c r="B14" i="4"/>
  <c r="B22" i="4"/>
  <c r="A12" i="6" s="1"/>
  <c r="B2" i="5"/>
  <c r="M4" i="5"/>
  <c r="B3" i="6"/>
  <c r="J20" i="6"/>
  <c r="I21" i="6"/>
  <c r="C21" i="6" s="1"/>
  <c r="J29" i="6"/>
  <c r="J30" i="6"/>
  <c r="J31" i="6"/>
  <c r="J32" i="6"/>
  <c r="J40" i="6"/>
  <c r="D4" i="8"/>
  <c r="C3" i="6"/>
  <c r="I4" i="6"/>
  <c r="C4" i="6" s="1"/>
  <c r="I5" i="6"/>
  <c r="C5" i="6" s="1"/>
  <c r="J21" i="6"/>
  <c r="I22" i="6"/>
  <c r="C22" i="6" s="1"/>
  <c r="I34" i="6"/>
  <c r="J41" i="6"/>
  <c r="I42" i="6"/>
  <c r="J49" i="6"/>
  <c r="A1" i="2"/>
  <c r="A10" i="2"/>
  <c r="A18" i="2"/>
  <c r="A27" i="2"/>
  <c r="A35" i="2"/>
  <c r="A44" i="2"/>
  <c r="A53" i="2"/>
  <c r="A61" i="2"/>
  <c r="A71" i="2"/>
  <c r="B4" i="3"/>
  <c r="B32" i="3"/>
  <c r="B8" i="4"/>
  <c r="A4" i="6" s="1"/>
  <c r="B16" i="4"/>
  <c r="A8" i="6" s="1"/>
  <c r="B25" i="4"/>
  <c r="A13" i="6" s="1"/>
  <c r="B37" i="4"/>
  <c r="A23" i="6" s="1"/>
  <c r="B47" i="4"/>
  <c r="A32" i="6" s="1"/>
  <c r="B3" i="5"/>
  <c r="G4" i="5"/>
  <c r="O4" i="5"/>
  <c r="A1" i="6"/>
  <c r="D3" i="6"/>
  <c r="J4" i="6"/>
  <c r="J5" i="6"/>
  <c r="I6" i="6"/>
  <c r="J22" i="6"/>
  <c r="J34" i="6"/>
  <c r="I35" i="6"/>
  <c r="C35" i="6" s="1"/>
  <c r="J42" i="6"/>
  <c r="J50" i="6"/>
  <c r="I51" i="6"/>
  <c r="J59" i="6"/>
  <c r="I60" i="6"/>
  <c r="C5" i="7"/>
  <c r="D1" i="6"/>
  <c r="J10" i="6"/>
  <c r="J11" i="6"/>
  <c r="J12" i="6"/>
  <c r="I24" i="6"/>
  <c r="J35" i="6"/>
  <c r="I36" i="6"/>
  <c r="I44" i="6"/>
  <c r="J51" i="6"/>
  <c r="B18" i="4"/>
  <c r="A10" i="6" s="1"/>
  <c r="G25" i="4"/>
  <c r="G61" i="4" s="1"/>
  <c r="B44" i="4"/>
  <c r="A29" i="6" s="1"/>
  <c r="B49" i="4"/>
  <c r="A33" i="6" s="1"/>
  <c r="B85" i="4"/>
  <c r="A60" i="6" s="1"/>
  <c r="J24" i="6"/>
  <c r="I25" i="6"/>
  <c r="C25" i="6" s="1"/>
  <c r="J36" i="6"/>
  <c r="I37" i="6"/>
  <c r="J44" i="6"/>
  <c r="I45" i="6"/>
  <c r="J52" i="6"/>
  <c r="J62" i="6"/>
  <c r="I63" i="6"/>
  <c r="I64" i="6"/>
  <c r="C4" i="8"/>
  <c r="S491" i="5"/>
  <c r="S511" i="5"/>
  <c r="S397" i="5"/>
  <c r="S401" i="5"/>
  <c r="S409" i="5"/>
  <c r="S372" i="5"/>
  <c r="S437" i="5"/>
  <c r="S428" i="5"/>
  <c r="S452" i="5"/>
  <c r="S548" i="5"/>
  <c r="S377" i="5"/>
  <c r="S539" i="5"/>
  <c r="S177" i="5"/>
  <c r="S361" i="5"/>
  <c r="S417" i="5"/>
  <c r="S432" i="5"/>
  <c r="S560" i="5"/>
  <c r="S510" i="5"/>
  <c r="S55" i="5"/>
  <c r="S388" i="5"/>
  <c r="S429" i="5"/>
  <c r="S449" i="5"/>
  <c r="S457" i="5"/>
  <c r="S436" i="5"/>
  <c r="S229" i="5"/>
  <c r="S137" i="5"/>
  <c r="S75" i="5"/>
  <c r="S416" i="5"/>
  <c r="S441" i="5"/>
  <c r="S572" i="5"/>
  <c r="S440" i="5"/>
  <c r="S568" i="5"/>
  <c r="S468" i="5"/>
  <c r="S257" i="5"/>
  <c r="S543" i="5"/>
  <c r="S408" i="5"/>
  <c r="S111" i="5"/>
  <c r="S187" i="5"/>
  <c r="S199" i="5"/>
  <c r="S389" i="5"/>
  <c r="S404" i="5"/>
  <c r="S421" i="5"/>
  <c r="S464" i="5"/>
  <c r="S552" i="5"/>
  <c r="S586" i="5"/>
  <c r="S479" i="5"/>
  <c r="S67" i="5"/>
  <c r="S364" i="5"/>
  <c r="S392" i="5"/>
  <c r="S433" i="5"/>
  <c r="S444" i="5"/>
  <c r="S584" i="5"/>
  <c r="S25" i="5"/>
  <c r="S81" i="5"/>
  <c r="S41" i="5"/>
  <c r="S396" i="5"/>
  <c r="S400" i="5"/>
  <c r="S405" i="5"/>
  <c r="S413" i="5"/>
  <c r="S453" i="5"/>
  <c r="S420" i="5"/>
  <c r="S448" i="5"/>
  <c r="S385" i="5"/>
  <c r="S393" i="5"/>
  <c r="S380" i="5"/>
  <c r="S425" i="5"/>
  <c r="S445" i="5"/>
  <c r="S424" i="5"/>
  <c r="S470" i="5"/>
  <c r="S461" i="5"/>
  <c r="S494" i="5"/>
  <c r="R2165" i="5"/>
  <c r="I1967" i="5"/>
  <c r="X2165" i="5"/>
  <c r="J2069" i="5"/>
  <c r="I2069" i="5"/>
  <c r="J1967" i="5"/>
  <c r="I987" i="5"/>
  <c r="H650" i="5"/>
  <c r="X290" i="5"/>
  <c r="R2044" i="5"/>
  <c r="R1967" i="5"/>
  <c r="H98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221" i="5"/>
  <c r="X165" i="5"/>
  <c r="X37" i="5"/>
  <c r="X503" i="5"/>
  <c r="X338" i="5"/>
  <c r="X121" i="5"/>
  <c r="X323" i="5"/>
  <c r="X360" i="5"/>
  <c r="X326" i="5"/>
  <c r="X310" i="5"/>
  <c r="X146" i="5"/>
  <c r="X488" i="5"/>
  <c r="X498" i="5"/>
  <c r="X482" i="5"/>
  <c r="X555" i="5"/>
  <c r="X230" i="5"/>
  <c r="X21" i="5"/>
  <c r="X149" i="5"/>
  <c r="X530" i="5"/>
  <c r="X387" i="5"/>
  <c r="X122" i="5"/>
  <c r="S532" i="5"/>
  <c r="X336" i="5"/>
  <c r="X356" i="5"/>
  <c r="X318" i="5"/>
  <c r="X154" i="5"/>
  <c r="X214" i="5"/>
  <c r="X20" i="5"/>
  <c r="X233" i="5"/>
  <c r="X70" i="5"/>
  <c r="X329" i="5"/>
  <c r="X98" i="5"/>
  <c r="X241" i="5"/>
  <c r="X301" i="5"/>
  <c r="X198" i="5"/>
  <c r="X134" i="5"/>
  <c r="X234" i="5"/>
  <c r="X174" i="5"/>
  <c r="X353" i="5"/>
  <c r="X34" i="5"/>
  <c r="S343" i="5"/>
  <c r="X158" i="5"/>
  <c r="X331" i="5"/>
  <c r="X246" i="5"/>
  <c r="X114" i="5"/>
  <c r="X333" i="5"/>
  <c r="X82"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62" i="5"/>
  <c r="X357" i="5"/>
  <c r="S357" i="5"/>
  <c r="X90" i="5"/>
  <c r="X130" i="5"/>
  <c r="X383" i="5"/>
  <c r="S383" i="5"/>
  <c r="X313" i="5"/>
  <c r="X92" i="5"/>
  <c r="X76" i="5"/>
  <c r="X44" i="5"/>
  <c r="X250" i="5"/>
  <c r="X319" i="5"/>
  <c r="X242" i="5"/>
  <c r="X345" i="5"/>
  <c r="X285" i="5"/>
  <c r="X321" i="5"/>
  <c r="X249" i="5"/>
  <c r="X309" i="5"/>
  <c r="B32" i="6"/>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X1339" i="5"/>
  <c r="R967" i="5"/>
  <c r="R829" i="5"/>
  <c r="J752" i="5"/>
  <c r="I578" i="5"/>
  <c r="J1492" i="5"/>
  <c r="F2409" i="5"/>
  <c r="R1669" i="5"/>
  <c r="J1577" i="5"/>
  <c r="I1339" i="5"/>
  <c r="J578" i="5"/>
  <c r="X6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F2301" i="5"/>
  <c r="R1593" i="5"/>
  <c r="J1385" i="5"/>
  <c r="X1320" i="5"/>
  <c r="R2301" i="5"/>
  <c r="X1593" i="5"/>
  <c r="R1051" i="5"/>
  <c r="R1015" i="5"/>
  <c r="I1039" i="5"/>
  <c r="F1320" i="5"/>
  <c r="R852" i="5"/>
  <c r="F1947" i="5"/>
  <c r="H1947" i="5"/>
  <c r="I1381" i="5"/>
  <c r="X872" i="5"/>
  <c r="J463" i="5"/>
  <c r="I1947" i="5"/>
  <c r="R1665" i="5"/>
  <c r="H463" i="5"/>
  <c r="J1947" i="5"/>
  <c r="J1438" i="5"/>
  <c r="F1158" i="5"/>
  <c r="R1947" i="5"/>
  <c r="J1665" i="5"/>
  <c r="J1426" i="5"/>
  <c r="I2363" i="5"/>
  <c r="I872" i="5"/>
  <c r="I463" i="5"/>
  <c r="R574" i="5"/>
  <c r="I2480"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F696" i="5"/>
  <c r="I644" i="5"/>
  <c r="H403" i="5"/>
  <c r="H2397" i="5"/>
  <c r="X2397" i="5"/>
  <c r="X717" i="5"/>
  <c r="J403" i="5"/>
  <c r="J1233" i="5"/>
  <c r="F717" i="5"/>
  <c r="R775" i="5"/>
  <c r="X799"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F672"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F1859" i="5"/>
  <c r="X1508" i="5"/>
  <c r="R1086" i="5"/>
  <c r="I836" i="5"/>
  <c r="H596" i="5"/>
  <c r="R415" i="5"/>
  <c r="J447" i="5"/>
  <c r="J395" i="5"/>
  <c r="F2480" i="5"/>
  <c r="J2164" i="5"/>
  <c r="R1653" i="5"/>
  <c r="J1653" i="5"/>
  <c r="F1508" i="5"/>
  <c r="F1222" i="5"/>
  <c r="H1297" i="5"/>
  <c r="F836" i="5"/>
  <c r="R836" i="5"/>
  <c r="R395" i="5"/>
  <c r="I496" i="5"/>
  <c r="F1233" i="5"/>
  <c r="J1725" i="5"/>
  <c r="H1716" i="5"/>
  <c r="F1403" i="5"/>
  <c r="X1329" i="5"/>
  <c r="I1095" i="5"/>
  <c r="X1633" i="5"/>
  <c r="R808" i="5"/>
  <c r="J2133" i="5"/>
  <c r="J2161" i="5"/>
  <c r="X1919" i="5"/>
  <c r="I1716" i="5"/>
  <c r="H1426" i="5"/>
  <c r="H1329" i="5"/>
  <c r="I608" i="5"/>
  <c r="F808" i="5"/>
  <c r="R2133" i="5"/>
  <c r="R2161" i="5"/>
  <c r="F1919" i="5"/>
  <c r="J1716" i="5"/>
  <c r="R1067" i="5"/>
  <c r="J1145" i="5"/>
  <c r="H883" i="5"/>
  <c r="H447" i="5"/>
  <c r="I808" i="5"/>
  <c r="H1900" i="5"/>
  <c r="I1919" i="5"/>
  <c r="R1716" i="5"/>
  <c r="H1684" i="5"/>
  <c r="R1285" i="5"/>
  <c r="F1308" i="5"/>
  <c r="F883" i="5"/>
  <c r="I1403" i="5"/>
  <c r="H1919" i="5"/>
  <c r="I1684" i="5"/>
  <c r="I1123" i="5"/>
  <c r="I1067" i="5"/>
  <c r="I883" i="5"/>
  <c r="R883" i="5"/>
  <c r="F1900" i="5"/>
  <c r="R1919" i="5"/>
  <c r="R1725" i="5"/>
  <c r="R1684" i="5"/>
  <c r="X1526" i="5"/>
  <c r="J1308" i="5"/>
  <c r="J2181" i="5"/>
  <c r="H2164" i="5"/>
  <c r="R2184" i="5"/>
  <c r="J1668" i="5"/>
  <c r="R1660" i="5"/>
  <c r="X1688" i="5"/>
  <c r="H1652" i="5"/>
  <c r="I1644" i="5"/>
  <c r="H942" i="5"/>
  <c r="I720" i="5"/>
  <c r="R2181" i="5"/>
  <c r="I2164" i="5"/>
  <c r="X2092" i="5"/>
  <c r="R1668" i="5"/>
  <c r="F1708" i="5"/>
  <c r="I1652" i="5"/>
  <c r="J1644" i="5"/>
  <c r="H391" i="5"/>
  <c r="J720" i="5"/>
  <c r="J2454" i="5"/>
  <c r="F2215" i="5"/>
  <c r="X2215" i="5"/>
  <c r="R2164" i="5"/>
  <c r="I2043" i="5"/>
  <c r="R1657" i="5"/>
  <c r="R1652" i="5"/>
  <c r="H1708" i="5"/>
  <c r="X1644"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I2116" i="5"/>
  <c r="R1774" i="5"/>
  <c r="R1140" i="5"/>
  <c r="H869" i="5"/>
  <c r="X852" i="5"/>
  <c r="R754" i="5"/>
  <c r="J439" i="5"/>
  <c r="J411" i="5"/>
  <c r="J2116" i="5"/>
  <c r="I1855" i="5"/>
  <c r="X1842" i="5"/>
  <c r="H1774" i="5"/>
  <c r="H1811" i="5"/>
  <c r="R979" i="5"/>
  <c r="F852" i="5"/>
  <c r="F817" i="5"/>
  <c r="I580" i="5"/>
  <c r="R2116" i="5"/>
  <c r="H1855" i="5"/>
  <c r="I1811" i="5"/>
  <c r="F1774" i="5"/>
  <c r="X1086" i="5"/>
  <c r="J869" i="5"/>
  <c r="R580" i="5"/>
  <c r="F1842" i="5"/>
  <c r="J1855" i="5"/>
  <c r="J1811" i="5"/>
  <c r="H1140" i="5"/>
  <c r="R1292" i="5"/>
  <c r="I888" i="5"/>
  <c r="F738" i="5"/>
  <c r="H580" i="5"/>
  <c r="H1086" i="5"/>
  <c r="R869" i="5"/>
  <c r="J592" i="5"/>
  <c r="I2417" i="5"/>
  <c r="H1842" i="5"/>
  <c r="R1855" i="5"/>
  <c r="H1317" i="5"/>
  <c r="I979" i="5"/>
  <c r="F888" i="5"/>
  <c r="R730" i="5"/>
  <c r="X738" i="5"/>
  <c r="F524" i="5"/>
  <c r="F1140" i="5"/>
  <c r="J580" i="5"/>
  <c r="I1842" i="5"/>
  <c r="R1811" i="5"/>
  <c r="F1471" i="5"/>
  <c r="R1317" i="5"/>
  <c r="I1086" i="5"/>
  <c r="I869" i="5"/>
  <c r="H730" i="5"/>
  <c r="H592" i="5"/>
  <c r="R411" i="5"/>
  <c r="H439" i="5"/>
  <c r="H411" i="5"/>
  <c r="I730" i="5"/>
  <c r="J1842" i="5"/>
  <c r="H1696" i="5"/>
  <c r="J1086" i="5"/>
  <c r="I524" i="5"/>
  <c r="R439" i="5"/>
  <c r="B30" i="6"/>
  <c r="G30" i="6"/>
  <c r="B41" i="6"/>
  <c r="G41" i="6" s="1"/>
  <c r="B31" i="6"/>
  <c r="G31" i="6" s="1"/>
  <c r="J2417" i="5"/>
  <c r="J2160" i="5"/>
  <c r="F1876" i="5"/>
  <c r="X1801" i="5"/>
  <c r="R1770" i="5"/>
  <c r="R1700" i="5"/>
  <c r="I1696" i="5"/>
  <c r="I1672" i="5"/>
  <c r="F1126" i="5"/>
  <c r="F875" i="5"/>
  <c r="R888" i="5"/>
  <c r="F783" i="5"/>
  <c r="R757" i="5"/>
  <c r="I588" i="5"/>
  <c r="R431" i="5"/>
  <c r="J435" i="5"/>
  <c r="X2325" i="5"/>
  <c r="H2012" i="5"/>
  <c r="F640" i="5"/>
  <c r="F2197" i="5"/>
  <c r="R2417" i="5"/>
  <c r="H2409" i="5"/>
  <c r="H2011" i="5"/>
  <c r="J1876" i="5"/>
  <c r="J1669" i="5"/>
  <c r="J1696" i="5"/>
  <c r="F1700" i="5"/>
  <c r="F1712" i="5"/>
  <c r="J1672" i="5"/>
  <c r="R1003" i="5"/>
  <c r="X1292" i="5"/>
  <c r="I974" i="5"/>
  <c r="H1138" i="5"/>
  <c r="H875" i="5"/>
  <c r="H783" i="5"/>
  <c r="I757" i="5"/>
  <c r="I640" i="5"/>
  <c r="H644" i="5"/>
  <c r="H435" i="5"/>
  <c r="J2397" i="5"/>
  <c r="I2012" i="5"/>
  <c r="J640" i="5"/>
  <c r="I2197" i="5"/>
  <c r="X2417" i="5"/>
  <c r="I2409" i="5"/>
  <c r="F2325" i="5"/>
  <c r="I2011" i="5"/>
  <c r="J1936" i="5"/>
  <c r="F1770" i="5"/>
  <c r="R1696" i="5"/>
  <c r="H1664" i="5"/>
  <c r="I1494" i="5"/>
  <c r="R1672" i="5"/>
  <c r="F1352" i="5"/>
  <c r="F1292" i="5"/>
  <c r="J974" i="5"/>
  <c r="J875" i="5"/>
  <c r="I783" i="5"/>
  <c r="I749" i="5"/>
  <c r="J757" i="5"/>
  <c r="I556" i="5"/>
  <c r="J431" i="5"/>
  <c r="J2409" i="5"/>
  <c r="H2301" i="5"/>
  <c r="H2100" i="5"/>
  <c r="J2011" i="5"/>
  <c r="R1936" i="5"/>
  <c r="H1801" i="5"/>
  <c r="H1867" i="5"/>
  <c r="I1664" i="5"/>
  <c r="H1712" i="5"/>
  <c r="F1494" i="5"/>
  <c r="J1494" i="5"/>
  <c r="I1003" i="5"/>
  <c r="H1352" i="5"/>
  <c r="R974" i="5"/>
  <c r="I1074" i="5"/>
  <c r="I875" i="5"/>
  <c r="J783" i="5"/>
  <c r="J749" i="5"/>
  <c r="I1801" i="5"/>
  <c r="J1664" i="5"/>
  <c r="I1712" i="5"/>
  <c r="X1494" i="5"/>
  <c r="X1190" i="5"/>
  <c r="J1352" i="5"/>
  <c r="I1292" i="5"/>
  <c r="R875" i="5"/>
  <c r="R738" i="5"/>
  <c r="I717" i="5"/>
  <c r="R718" i="5"/>
  <c r="F757" i="5"/>
  <c r="X1510" i="5"/>
  <c r="F1190" i="5"/>
  <c r="I983" i="5"/>
  <c r="J1292" i="5"/>
  <c r="X974" i="5"/>
  <c r="F749" i="5"/>
  <c r="J717" i="5"/>
  <c r="H640" i="5"/>
  <c r="H588" i="5"/>
  <c r="R435" i="5"/>
  <c r="H431" i="5"/>
  <c r="F2061" i="5"/>
  <c r="H556" i="5"/>
  <c r="H2197" i="5"/>
  <c r="F2405" i="5"/>
  <c r="F2386" i="5"/>
  <c r="R2289" i="5"/>
  <c r="X2154" i="5"/>
  <c r="R2160" i="5"/>
  <c r="I2100" i="5"/>
  <c r="R2035" i="5"/>
  <c r="I1867" i="5"/>
  <c r="I1145" i="5"/>
  <c r="J1074" i="5"/>
  <c r="R794" i="5"/>
  <c r="I634" i="5"/>
  <c r="H670" i="5"/>
  <c r="F1940" i="5"/>
  <c r="F2289" i="5"/>
  <c r="F2154" i="5"/>
  <c r="J2100" i="5"/>
  <c r="J1940" i="5"/>
  <c r="J1867" i="5"/>
  <c r="I1761" i="5"/>
  <c r="F1193" i="5"/>
  <c r="R1115" i="5"/>
  <c r="I1035" i="5"/>
  <c r="F1304" i="5"/>
  <c r="X1145" i="5"/>
  <c r="R1074" i="5"/>
  <c r="F814" i="5"/>
  <c r="J814" i="5"/>
  <c r="J1527" i="5"/>
  <c r="I1527" i="5"/>
  <c r="H1527" i="5"/>
  <c r="X1527" i="5"/>
  <c r="F592" i="5"/>
  <c r="R592" i="5"/>
  <c r="I2386" i="5"/>
  <c r="H2405" i="5"/>
  <c r="H2180" i="5"/>
  <c r="R2100" i="5"/>
  <c r="R1940" i="5"/>
  <c r="R1867" i="5"/>
  <c r="J1193" i="5"/>
  <c r="F1145" i="5"/>
  <c r="F867" i="5"/>
  <c r="H1940" i="5"/>
  <c r="J2405" i="5"/>
  <c r="X2160" i="5"/>
  <c r="I2180" i="5"/>
  <c r="I1786" i="5"/>
  <c r="J1471" i="5"/>
  <c r="I1131" i="5"/>
  <c r="I1115" i="5"/>
  <c r="I1304" i="5"/>
  <c r="R1145" i="5"/>
  <c r="H634" i="5"/>
  <c r="R423" i="5"/>
  <c r="I2289" i="5"/>
  <c r="J1435" i="5"/>
  <c r="I1435" i="5"/>
  <c r="H1435" i="5"/>
  <c r="R2405" i="5"/>
  <c r="H2386" i="5"/>
  <c r="J2180" i="5"/>
  <c r="J1952" i="5"/>
  <c r="J1786" i="5"/>
  <c r="J1304" i="5"/>
  <c r="J423" i="5"/>
  <c r="H379" i="5"/>
  <c r="F2381" i="5"/>
  <c r="X2405" i="5"/>
  <c r="J2386" i="5"/>
  <c r="R2180" i="5"/>
  <c r="H2160" i="5"/>
  <c r="F2100" i="5"/>
  <c r="R1952" i="5"/>
  <c r="H2035" i="5"/>
  <c r="F1867" i="5"/>
  <c r="R1786" i="5"/>
  <c r="R1131" i="5"/>
  <c r="R1304" i="5"/>
  <c r="I971" i="5"/>
  <c r="F1074" i="5"/>
  <c r="F971" i="5"/>
  <c r="I817" i="5"/>
  <c r="J379" i="5"/>
  <c r="R2386" i="5"/>
  <c r="I2160" i="5"/>
  <c r="X1952" i="5"/>
  <c r="I2035" i="5"/>
  <c r="X1786" i="5"/>
  <c r="I1471" i="5"/>
  <c r="R1471" i="5"/>
  <c r="R971" i="5"/>
  <c r="H1145" i="5"/>
  <c r="H971" i="5"/>
  <c r="J817" i="5"/>
  <c r="R817" i="5"/>
  <c r="R1055" i="5"/>
  <c r="I891" i="5"/>
  <c r="H867" i="5"/>
  <c r="R712" i="5"/>
  <c r="R427" i="5"/>
  <c r="R608" i="5"/>
  <c r="J712" i="5"/>
  <c r="X2465" i="5"/>
  <c r="J2465" i="5"/>
  <c r="F1696" i="5"/>
  <c r="I2205" i="5"/>
  <c r="R2205" i="5"/>
  <c r="J2205" i="5"/>
  <c r="H2205" i="5"/>
  <c r="F2205" i="5"/>
  <c r="X2205" i="5"/>
  <c r="R640" i="5"/>
  <c r="J1067" i="5"/>
  <c r="H1067" i="5"/>
  <c r="X672" i="5"/>
  <c r="R672" i="5"/>
  <c r="H808" i="5"/>
  <c r="J808" i="5"/>
  <c r="X644" i="5"/>
  <c r="F644" i="5"/>
  <c r="I2265" i="5"/>
  <c r="R2265" i="5"/>
  <c r="J2265" i="5"/>
  <c r="F608" i="5"/>
  <c r="J1138" i="5"/>
  <c r="X891"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X867" i="5"/>
  <c r="I679" i="5"/>
  <c r="J427" i="5"/>
  <c r="F2265" i="5"/>
  <c r="I2199" i="5"/>
  <c r="R2199" i="5"/>
  <c r="J2199" i="5"/>
  <c r="X1051" i="5"/>
  <c r="H1051" i="5"/>
  <c r="R578" i="5"/>
  <c r="F578" i="5"/>
  <c r="J1761" i="5"/>
  <c r="I1510" i="5"/>
  <c r="F1138" i="5"/>
  <c r="F891" i="5"/>
  <c r="H2265" i="5"/>
  <c r="F974" i="5"/>
  <c r="I2397" i="5"/>
  <c r="F2397" i="5"/>
  <c r="I2253" i="5"/>
  <c r="R2253" i="5"/>
  <c r="J2253" i="5"/>
  <c r="H2253" i="5"/>
  <c r="I2257" i="5"/>
  <c r="J2257" i="5"/>
  <c r="J1403" i="5"/>
  <c r="H1403" i="5"/>
  <c r="J1510" i="5"/>
  <c r="H891" i="5"/>
  <c r="H915" i="5"/>
  <c r="J608" i="5"/>
  <c r="X712" i="5"/>
  <c r="I2189" i="5"/>
  <c r="H2189" i="5"/>
  <c r="I1851" i="5"/>
  <c r="F1851" i="5"/>
  <c r="I1633" i="5"/>
  <c r="F1633"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X1697" i="5"/>
  <c r="F1697" i="5"/>
  <c r="I1697" i="5"/>
  <c r="H1697" i="5"/>
  <c r="I1713" i="5"/>
  <c r="H1713" i="5"/>
  <c r="F1713" i="5"/>
  <c r="F1664" i="5"/>
  <c r="J1508" i="5"/>
  <c r="R1508" i="5"/>
  <c r="X1645" i="5"/>
  <c r="I1645" i="5"/>
  <c r="H1645" i="5"/>
  <c r="F1645" i="5"/>
  <c r="J1297" i="5"/>
  <c r="I1297" i="5"/>
  <c r="F1297" i="5"/>
  <c r="J1071" i="5"/>
  <c r="H1071" i="5"/>
  <c r="F1071" i="5"/>
  <c r="F1035" i="5"/>
  <c r="H1035" i="5"/>
  <c r="J1035" i="5"/>
  <c r="H794" i="5"/>
  <c r="I794" i="5"/>
  <c r="J794" i="5"/>
  <c r="F794" i="5"/>
  <c r="X794" i="5"/>
  <c r="J1007" i="5"/>
  <c r="H1007" i="5"/>
  <c r="F1007" i="5"/>
  <c r="X632" i="5"/>
  <c r="R632" i="5"/>
  <c r="F632" i="5"/>
  <c r="J632" i="5"/>
  <c r="J829" i="5"/>
  <c r="H829" i="5"/>
  <c r="R814" i="5"/>
  <c r="I814" i="5"/>
  <c r="I443" i="5"/>
  <c r="F443"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R717" i="5"/>
  <c r="H717" i="5"/>
  <c r="I2016" i="5"/>
  <c r="H2016" i="5"/>
  <c r="F2016"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600" i="5"/>
  <c r="J600" i="5"/>
  <c r="F600"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R662" i="5"/>
  <c r="J662" i="5"/>
  <c r="J634" i="5"/>
  <c r="R634" i="5"/>
  <c r="F634" i="5"/>
  <c r="X664" i="5"/>
  <c r="R664" i="5"/>
  <c r="I664" i="5"/>
  <c r="F664" i="5"/>
  <c r="I407" i="5"/>
  <c r="F407" i="5"/>
  <c r="I435" i="5"/>
  <c r="F435" i="5"/>
  <c r="I2232" i="5"/>
  <c r="H2232" i="5"/>
  <c r="F2232" i="5"/>
  <c r="F2454" i="5"/>
  <c r="H2454" i="5"/>
  <c r="X2454" i="5"/>
  <c r="I2454" i="5"/>
  <c r="F2318" i="5"/>
  <c r="I2318" i="5"/>
  <c r="H2318" i="5"/>
  <c r="F2077" i="5"/>
  <c r="J1941" i="5"/>
  <c r="I1941" i="5"/>
  <c r="H1941" i="5"/>
  <c r="F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110"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J983" i="5"/>
  <c r="H983" i="5"/>
  <c r="F983" i="5"/>
  <c r="H766" i="5"/>
  <c r="J766" i="5"/>
  <c r="I766" i="5"/>
  <c r="F766" i="5"/>
  <c r="X766" i="5"/>
  <c r="H496" i="5"/>
  <c r="F496" i="5"/>
  <c r="R496" i="5"/>
  <c r="J496" i="5"/>
  <c r="I431" i="5"/>
  <c r="F431" i="5"/>
  <c r="I427" i="5"/>
  <c r="F427" i="5"/>
  <c r="X18" i="5"/>
  <c r="B52" i="6"/>
  <c r="G52" i="6" s="1"/>
  <c r="H52" i="6" s="1"/>
  <c r="B37" i="6"/>
  <c r="G37" i="6" s="1"/>
  <c r="B42" i="6"/>
  <c r="G42" i="6" s="1"/>
  <c r="B40" i="6"/>
  <c r="G40" i="6"/>
  <c r="B50" i="6"/>
  <c r="G50" i="6"/>
  <c r="B25" i="6"/>
  <c r="G25" i="6"/>
  <c r="B35" i="6"/>
  <c r="G35" i="6"/>
  <c r="X6" i="5"/>
  <c r="G32" i="6"/>
  <c r="F2426" i="5"/>
  <c r="R2426" i="5"/>
  <c r="J2426" i="5"/>
  <c r="I2426" i="5"/>
  <c r="H2426" i="5"/>
  <c r="D5" i="6"/>
  <c r="F2446" i="5"/>
  <c r="H2446" i="5"/>
  <c r="J2446" i="5"/>
  <c r="I2446" i="5"/>
  <c r="R2446" i="5"/>
  <c r="G22" i="6"/>
  <c r="B47" i="6"/>
  <c r="G47" i="6"/>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X2383" i="5"/>
  <c r="F2319" i="5"/>
  <c r="I2319" i="5"/>
  <c r="J2319" i="5"/>
  <c r="H2319" i="5"/>
  <c r="R2319" i="5"/>
  <c r="R2279" i="5"/>
  <c r="F2279" i="5"/>
  <c r="J2279" i="5"/>
  <c r="I2279" i="5"/>
  <c r="H2279" i="5"/>
  <c r="R2272" i="5"/>
  <c r="J2272" i="5"/>
  <c r="I2272" i="5"/>
  <c r="H2272" i="5"/>
  <c r="X2272" i="5"/>
  <c r="F2272" i="5"/>
  <c r="J2200" i="5"/>
  <c r="R2200" i="5"/>
  <c r="I2200" i="5"/>
  <c r="H2200" i="5"/>
  <c r="F2200" i="5"/>
  <c r="H2254" i="5"/>
  <c r="F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X1833" i="5"/>
  <c r="I1914" i="5"/>
  <c r="H1914" i="5"/>
  <c r="F1914" i="5"/>
  <c r="R1914" i="5"/>
  <c r="J1914" i="5"/>
  <c r="X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R1346" i="5"/>
  <c r="X1346" i="5"/>
  <c r="I1346" i="5"/>
  <c r="H1346" i="5"/>
  <c r="J1346" i="5"/>
  <c r="F1346" i="5"/>
  <c r="H1476" i="5"/>
  <c r="F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94" i="5"/>
  <c r="J394" i="5"/>
  <c r="I394" i="5"/>
  <c r="H394" i="5"/>
  <c r="F394" i="5"/>
  <c r="R374" i="5"/>
  <c r="I374" i="5"/>
  <c r="H374" i="5"/>
  <c r="F374" i="5"/>
  <c r="J374" i="5"/>
  <c r="R402" i="5"/>
  <c r="J402" i="5"/>
  <c r="I402" i="5"/>
  <c r="H402" i="5"/>
  <c r="F402" i="5"/>
  <c r="B46" i="6"/>
  <c r="G46" i="6" s="1"/>
  <c r="B26" i="6"/>
  <c r="G26" i="6"/>
  <c r="G21" i="6"/>
  <c r="H21" i="6"/>
  <c r="B36" i="6"/>
  <c r="G36" i="6"/>
  <c r="G20" i="6"/>
  <c r="H20" i="6"/>
  <c r="B45" i="6"/>
  <c r="G45" i="6"/>
  <c r="D17" i="6"/>
  <c r="H2439" i="5"/>
  <c r="F2439" i="5"/>
  <c r="R2439" i="5"/>
  <c r="J2439" i="5"/>
  <c r="I2439" i="5"/>
  <c r="F2414" i="5"/>
  <c r="R2414" i="5"/>
  <c r="J2414" i="5"/>
  <c r="I2414" i="5"/>
  <c r="H2414" i="5"/>
  <c r="J2448" i="5"/>
  <c r="F2448" i="5"/>
  <c r="I2448" i="5"/>
  <c r="H2448" i="5"/>
  <c r="R2448" i="5"/>
  <c r="B27" i="6"/>
  <c r="G27" i="6" s="1"/>
  <c r="H27" i="6" s="1"/>
  <c r="I2427" i="5"/>
  <c r="H2427" i="5"/>
  <c r="F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J2135" i="5"/>
  <c r="H2266" i="5"/>
  <c r="F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2034" i="5"/>
  <c r="X1819" i="5"/>
  <c r="R1819" i="5"/>
  <c r="F1819" i="5"/>
  <c r="J1819" i="5"/>
  <c r="I1819" i="5"/>
  <c r="H1819" i="5"/>
  <c r="H1803" i="5"/>
  <c r="F1803" i="5"/>
  <c r="R1803" i="5"/>
  <c r="J1803" i="5"/>
  <c r="I1803" i="5"/>
  <c r="H1771" i="5"/>
  <c r="F1771" i="5"/>
  <c r="X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X1706" i="5"/>
  <c r="R1706" i="5"/>
  <c r="J1706" i="5"/>
  <c r="I1690" i="5"/>
  <c r="H1690" i="5"/>
  <c r="F1690" i="5"/>
  <c r="X1690" i="5"/>
  <c r="R1690" i="5"/>
  <c r="J1690" i="5"/>
  <c r="I1674" i="5"/>
  <c r="H1674" i="5"/>
  <c r="F1674" i="5"/>
  <c r="R1674" i="5"/>
  <c r="J1674" i="5"/>
  <c r="I1658" i="5"/>
  <c r="H1658" i="5"/>
  <c r="F1658" i="5"/>
  <c r="X1658" i="5"/>
  <c r="R1658" i="5"/>
  <c r="J1658" i="5"/>
  <c r="I1642" i="5"/>
  <c r="H1642" i="5"/>
  <c r="F1642" i="5"/>
  <c r="R1642" i="5"/>
  <c r="J1642" i="5"/>
  <c r="H1626" i="5"/>
  <c r="F1626" i="5"/>
  <c r="X1626" i="5"/>
  <c r="R1626" i="5"/>
  <c r="J1626" i="5"/>
  <c r="I1626" i="5"/>
  <c r="F1610" i="5"/>
  <c r="R1610" i="5"/>
  <c r="J1610" i="5"/>
  <c r="I1610" i="5"/>
  <c r="H1610" i="5"/>
  <c r="F1594" i="5"/>
  <c r="X1594" i="5"/>
  <c r="R1594" i="5"/>
  <c r="J1594" i="5"/>
  <c r="I1594" i="5"/>
  <c r="H1594" i="5"/>
  <c r="F1578" i="5"/>
  <c r="R1578" i="5"/>
  <c r="J1578" i="5"/>
  <c r="I1578" i="5"/>
  <c r="H1578" i="5"/>
  <c r="F1562" i="5"/>
  <c r="R1562" i="5"/>
  <c r="J1562" i="5"/>
  <c r="I1562" i="5"/>
  <c r="H1562" i="5"/>
  <c r="R1846" i="5"/>
  <c r="J1846" i="5"/>
  <c r="I1846" i="5"/>
  <c r="H1846" i="5"/>
  <c r="F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X1108" i="5"/>
  <c r="R1108" i="5"/>
  <c r="I1108" i="5"/>
  <c r="J1108" i="5"/>
  <c r="H1044" i="5"/>
  <c r="F1044" i="5"/>
  <c r="R1044" i="5"/>
  <c r="I1044" i="5"/>
  <c r="J1044" i="5"/>
  <c r="F1398" i="5"/>
  <c r="R1398" i="5"/>
  <c r="J1398" i="5"/>
  <c r="I1398" i="5"/>
  <c r="H1398" i="5"/>
  <c r="X1398" i="5"/>
  <c r="R1368" i="5"/>
  <c r="J1368" i="5"/>
  <c r="H1368" i="5"/>
  <c r="F1368" i="5"/>
  <c r="I1368" i="5"/>
  <c r="I1323" i="5"/>
  <c r="H1323" i="5"/>
  <c r="R1323" i="5"/>
  <c r="J1323" i="5"/>
  <c r="F1323" i="5"/>
  <c r="I1291" i="5"/>
  <c r="H1291" i="5"/>
  <c r="R1291" i="5"/>
  <c r="J1291" i="5"/>
  <c r="F1291" i="5"/>
  <c r="I1259" i="5"/>
  <c r="H1259" i="5"/>
  <c r="R1259" i="5"/>
  <c r="J1259" i="5"/>
  <c r="F1259" i="5"/>
  <c r="X1259" i="5"/>
  <c r="F1350" i="5"/>
  <c r="R1350" i="5"/>
  <c r="J1350" i="5"/>
  <c r="I1350" i="5"/>
  <c r="H1350" i="5"/>
  <c r="X1350" i="5"/>
  <c r="F1330" i="5"/>
  <c r="X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X1033" i="5"/>
  <c r="R1033" i="5"/>
  <c r="F1033" i="5"/>
  <c r="J1081" i="5"/>
  <c r="I1081" i="5"/>
  <c r="H1081" i="5"/>
  <c r="R1081" i="5"/>
  <c r="F1081" i="5"/>
  <c r="R912" i="5"/>
  <c r="J912" i="5"/>
  <c r="I912" i="5"/>
  <c r="F912" i="5"/>
  <c r="H912" i="5"/>
  <c r="R858" i="5"/>
  <c r="I858" i="5"/>
  <c r="H858" i="5"/>
  <c r="X858" i="5"/>
  <c r="J858" i="5"/>
  <c r="F858" i="5"/>
  <c r="J823" i="5"/>
  <c r="I823" i="5"/>
  <c r="F823" i="5"/>
  <c r="R823" i="5"/>
  <c r="H823"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F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R1958" i="5"/>
  <c r="J1958" i="5"/>
  <c r="I1958" i="5"/>
  <c r="H1958" i="5"/>
  <c r="F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X1646" i="5"/>
  <c r="R1646" i="5"/>
  <c r="J1646" i="5"/>
  <c r="F1614" i="5"/>
  <c r="X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X1596" i="5"/>
  <c r="F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I1384" i="5"/>
  <c r="X927" i="5"/>
  <c r="R927" i="5"/>
  <c r="I927" i="5"/>
  <c r="H927" i="5"/>
  <c r="F927" i="5"/>
  <c r="J927" i="5"/>
  <c r="H1195" i="5"/>
  <c r="J1195" i="5"/>
  <c r="I1195" i="5"/>
  <c r="F1195" i="5"/>
  <c r="R1195" i="5"/>
  <c r="F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X1675" i="5"/>
  <c r="J1401" i="5"/>
  <c r="I1401" i="5"/>
  <c r="R1401" i="5"/>
  <c r="H1401" i="5"/>
  <c r="F1401" i="5"/>
  <c r="I1295" i="5"/>
  <c r="H1295" i="5"/>
  <c r="R1295" i="5"/>
  <c r="J1295" i="5"/>
  <c r="F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A25" i="6"/>
  <c r="B57" i="4"/>
  <c r="A40" i="6" s="1"/>
  <c r="B51" i="4"/>
  <c r="A35" i="6" s="1"/>
  <c r="B69" i="4"/>
  <c r="A50" i="6" s="1"/>
  <c r="B63" i="4"/>
  <c r="A45" i="6" s="1"/>
  <c r="J2479" i="5"/>
  <c r="I2479" i="5"/>
  <c r="X2479" i="5"/>
  <c r="R2479" i="5"/>
  <c r="H2479" i="5"/>
  <c r="F2479" i="5"/>
  <c r="F45" i="6"/>
  <c r="H45" i="6"/>
  <c r="D45" i="6"/>
  <c r="F66" i="6"/>
  <c r="F50" i="6"/>
  <c r="H50" i="6" s="1"/>
  <c r="F30" i="6"/>
  <c r="H25" i="6"/>
  <c r="F35" i="6"/>
  <c r="F40"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X2148" i="5"/>
  <c r="R2006" i="5"/>
  <c r="J2006" i="5"/>
  <c r="I2006" i="5"/>
  <c r="H2006" i="5"/>
  <c r="F2006" i="5"/>
  <c r="F1868" i="5"/>
  <c r="R1868" i="5"/>
  <c r="J1868" i="5"/>
  <c r="I1868" i="5"/>
  <c r="H1868" i="5"/>
  <c r="R1986" i="5"/>
  <c r="J1986" i="5"/>
  <c r="I1986" i="5"/>
  <c r="H1986" i="5"/>
  <c r="F1986" i="5"/>
  <c r="X1986" i="5"/>
  <c r="R1954" i="5"/>
  <c r="I1954" i="5"/>
  <c r="H1954" i="5"/>
  <c r="F1954" i="5"/>
  <c r="J1954" i="5"/>
  <c r="I1817" i="5"/>
  <c r="R1817" i="5"/>
  <c r="J1817" i="5"/>
  <c r="H1817" i="5"/>
  <c r="F1817" i="5"/>
  <c r="H1799" i="5"/>
  <c r="F1799" i="5"/>
  <c r="X1799" i="5"/>
  <c r="R1799" i="5"/>
  <c r="J1799" i="5"/>
  <c r="I1799" i="5"/>
  <c r="I1950" i="5"/>
  <c r="H1950" i="5"/>
  <c r="F1950" i="5"/>
  <c r="R1950" i="5"/>
  <c r="J1950" i="5"/>
  <c r="X1950" i="5"/>
  <c r="I1938" i="5"/>
  <c r="H1938" i="5"/>
  <c r="F1938" i="5"/>
  <c r="R1938" i="5"/>
  <c r="J1938" i="5"/>
  <c r="I1812" i="5"/>
  <c r="H1812" i="5"/>
  <c r="F1812" i="5"/>
  <c r="R1812" i="5"/>
  <c r="J1812" i="5"/>
  <c r="H1755" i="5"/>
  <c r="F1755" i="5"/>
  <c r="X1755" i="5"/>
  <c r="R1755" i="5"/>
  <c r="J1755" i="5"/>
  <c r="I1755" i="5"/>
  <c r="R1739" i="5"/>
  <c r="J1739" i="5"/>
  <c r="I1739" i="5"/>
  <c r="H1739" i="5"/>
  <c r="F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X1405" i="5"/>
  <c r="I1599" i="5"/>
  <c r="H1599" i="5"/>
  <c r="F1599" i="5"/>
  <c r="R1599" i="5"/>
  <c r="J1599" i="5"/>
  <c r="I1567" i="5"/>
  <c r="H1567" i="5"/>
  <c r="F1567" i="5"/>
  <c r="R1567" i="5"/>
  <c r="J1567" i="5"/>
  <c r="X1567" i="5"/>
  <c r="R1719" i="5"/>
  <c r="J1719" i="5"/>
  <c r="I1719" i="5"/>
  <c r="H1719" i="5"/>
  <c r="F1719" i="5"/>
  <c r="X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X1211" i="5"/>
  <c r="F1211" i="5"/>
  <c r="J1211" i="5"/>
  <c r="H1179" i="5"/>
  <c r="R1179" i="5"/>
  <c r="I1179" i="5"/>
  <c r="J1179" i="5"/>
  <c r="F1179" i="5"/>
  <c r="R1608" i="5"/>
  <c r="J1608" i="5"/>
  <c r="I1608" i="5"/>
  <c r="H1608" i="5"/>
  <c r="F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X1255" i="5"/>
  <c r="R1647" i="5"/>
  <c r="J1647" i="5"/>
  <c r="I1647" i="5"/>
  <c r="H1647" i="5"/>
  <c r="F1647" i="5"/>
  <c r="F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66" i="5"/>
  <c r="I366" i="5"/>
  <c r="H366" i="5"/>
  <c r="F366" i="5"/>
  <c r="J366" i="5"/>
  <c r="R390" i="5"/>
  <c r="J390" i="5"/>
  <c r="I390" i="5"/>
  <c r="H390" i="5"/>
  <c r="F390" i="5"/>
  <c r="R386" i="5"/>
  <c r="J386" i="5"/>
  <c r="I386" i="5"/>
  <c r="H386" i="5"/>
  <c r="F386" i="5"/>
  <c r="R367" i="5"/>
  <c r="J367" i="5"/>
  <c r="H367" i="5"/>
  <c r="I367" i="5"/>
  <c r="F367" i="5"/>
  <c r="R382" i="5"/>
  <c r="I382" i="5"/>
  <c r="H382" i="5"/>
  <c r="F382" i="5"/>
  <c r="J382" i="5"/>
  <c r="R359" i="5"/>
  <c r="J359" i="5"/>
  <c r="H359" i="5"/>
  <c r="F359" i="5"/>
  <c r="I359" i="5"/>
  <c r="J2487" i="5"/>
  <c r="I2487" i="5"/>
  <c r="X2487" i="5"/>
  <c r="R2487" i="5"/>
  <c r="H2487" i="5"/>
  <c r="F2487" i="5"/>
  <c r="H2467" i="5"/>
  <c r="R2467" i="5"/>
  <c r="J2467" i="5"/>
  <c r="I2467" i="5"/>
  <c r="F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H2127" i="5"/>
  <c r="F2127" i="5"/>
  <c r="J2127" i="5"/>
  <c r="I2127" i="5"/>
  <c r="R2127" i="5"/>
  <c r="F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1904" i="5"/>
  <c r="J1904" i="5"/>
  <c r="R1904" i="5"/>
  <c r="I1904" i="5"/>
  <c r="H1904" i="5"/>
  <c r="F1904" i="5"/>
  <c r="H1779" i="5"/>
  <c r="F1779" i="5"/>
  <c r="R1779" i="5"/>
  <c r="J1779" i="5"/>
  <c r="I1779" i="5"/>
  <c r="I1821" i="5"/>
  <c r="J1821" i="5"/>
  <c r="H1821" i="5"/>
  <c r="F1821" i="5"/>
  <c r="X1821" i="5"/>
  <c r="R1821" i="5"/>
  <c r="I1910" i="5"/>
  <c r="H1910" i="5"/>
  <c r="F1910" i="5"/>
  <c r="R1910" i="5"/>
  <c r="J1910" i="5"/>
  <c r="J1804" i="5"/>
  <c r="I1804" i="5"/>
  <c r="H1804" i="5"/>
  <c r="F1804" i="5"/>
  <c r="R1804" i="5"/>
  <c r="J1800" i="5"/>
  <c r="I1800" i="5"/>
  <c r="H1800" i="5"/>
  <c r="F1800" i="5"/>
  <c r="X1800" i="5"/>
  <c r="R1800" i="5"/>
  <c r="J1792" i="5"/>
  <c r="I1792" i="5"/>
  <c r="H1792" i="5"/>
  <c r="F1792" i="5"/>
  <c r="X1792" i="5"/>
  <c r="R1792" i="5"/>
  <c r="J1784" i="5"/>
  <c r="I1784" i="5"/>
  <c r="H1784" i="5"/>
  <c r="F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X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R1080" i="5"/>
  <c r="J1080" i="5"/>
  <c r="I1080" i="5"/>
  <c r="H1048" i="5"/>
  <c r="F1048" i="5"/>
  <c r="R1048" i="5"/>
  <c r="J1048" i="5"/>
  <c r="I1048" i="5"/>
  <c r="H1032" i="5"/>
  <c r="F1032" i="5"/>
  <c r="X1032" i="5"/>
  <c r="R1032" i="5"/>
  <c r="J1032" i="5"/>
  <c r="I1032" i="5"/>
  <c r="R1489" i="5"/>
  <c r="J1489" i="5"/>
  <c r="H1489" i="5"/>
  <c r="F1489" i="5"/>
  <c r="X1489" i="5"/>
  <c r="I1489" i="5"/>
  <c r="R916" i="5"/>
  <c r="I916" i="5"/>
  <c r="F916" i="5"/>
  <c r="J916" i="5"/>
  <c r="H916" i="5"/>
  <c r="F956" i="5"/>
  <c r="X956" i="5"/>
  <c r="R956" i="5"/>
  <c r="I956" i="5"/>
  <c r="J956" i="5"/>
  <c r="H956" i="5"/>
  <c r="X871" i="5"/>
  <c r="R871" i="5"/>
  <c r="I871" i="5"/>
  <c r="H871" i="5"/>
  <c r="F871" i="5"/>
  <c r="J871" i="5"/>
  <c r="R874" i="5"/>
  <c r="I874" i="5"/>
  <c r="H874" i="5"/>
  <c r="J874" i="5"/>
  <c r="F874" i="5"/>
  <c r="F853" i="5"/>
  <c r="X853" i="5"/>
  <c r="R853" i="5"/>
  <c r="I853" i="5"/>
  <c r="J853" i="5"/>
  <c r="H853" i="5"/>
  <c r="H818" i="5"/>
  <c r="R818" i="5"/>
  <c r="J818" i="5"/>
  <c r="I818" i="5"/>
  <c r="F818" i="5"/>
  <c r="I625" i="5"/>
  <c r="H625" i="5"/>
  <c r="F625" i="5"/>
  <c r="X625" i="5"/>
  <c r="R625" i="5"/>
  <c r="J625" i="5"/>
  <c r="J687" i="5"/>
  <c r="I687" i="5"/>
  <c r="R687" i="5"/>
  <c r="H687" i="5"/>
  <c r="F687" i="5"/>
  <c r="R667" i="5"/>
  <c r="J667" i="5"/>
  <c r="I667" i="5"/>
  <c r="H667" i="5"/>
  <c r="F667"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X2463" i="5"/>
  <c r="R2463" i="5"/>
  <c r="J2463" i="5"/>
  <c r="F42" i="6"/>
  <c r="F68" i="6"/>
  <c r="F32" i="6"/>
  <c r="F52" i="6"/>
  <c r="F47" i="6"/>
  <c r="F37"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X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H1072" i="5"/>
  <c r="F1072" i="5"/>
  <c r="X1072" i="5"/>
  <c r="R1072" i="5"/>
  <c r="I1072" i="5"/>
  <c r="J1072" i="5"/>
  <c r="H1008" i="5"/>
  <c r="F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K68" i="6" s="1"/>
  <c r="F2485" i="5"/>
  <c r="R2485" i="5"/>
  <c r="J2485" i="5"/>
  <c r="I2485" i="5"/>
  <c r="H2485" i="5"/>
  <c r="J2444" i="5"/>
  <c r="I2444" i="5"/>
  <c r="H2444" i="5"/>
  <c r="R2444" i="5"/>
  <c r="F2444" i="5"/>
  <c r="J2362" i="5"/>
  <c r="H2362" i="5"/>
  <c r="F2362" i="5"/>
  <c r="R2362" i="5"/>
  <c r="I2362" i="5"/>
  <c r="R2416" i="5"/>
  <c r="J2416" i="5"/>
  <c r="I2416" i="5"/>
  <c r="H2416" i="5"/>
  <c r="F2416" i="5"/>
  <c r="X2416" i="5"/>
  <c r="R2428" i="5"/>
  <c r="J2428" i="5"/>
  <c r="I2428" i="5"/>
  <c r="H2428" i="5"/>
  <c r="F2428" i="5"/>
  <c r="I2411" i="5"/>
  <c r="H2411" i="5"/>
  <c r="F2411" i="5"/>
  <c r="R2411" i="5"/>
  <c r="J2411" i="5"/>
  <c r="J2332" i="5"/>
  <c r="I2332" i="5"/>
  <c r="H2332" i="5"/>
  <c r="F2332" i="5"/>
  <c r="R2332" i="5"/>
  <c r="J2336" i="5"/>
  <c r="I2336" i="5"/>
  <c r="H2336" i="5"/>
  <c r="X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F2140" i="5"/>
  <c r="J2124" i="5"/>
  <c r="I2124" i="5"/>
  <c r="H2124" i="5"/>
  <c r="X2124" i="5"/>
  <c r="R2124" i="5"/>
  <c r="F2124" i="5"/>
  <c r="F2110" i="5"/>
  <c r="I2110" i="5"/>
  <c r="H2110" i="5"/>
  <c r="R2110" i="5"/>
  <c r="J2110" i="5"/>
  <c r="F2094" i="5"/>
  <c r="X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X1854" i="5"/>
  <c r="H1795" i="5"/>
  <c r="F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R1638" i="5"/>
  <c r="J1638" i="5"/>
  <c r="F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R1558" i="5"/>
  <c r="J1558" i="5"/>
  <c r="I1558" i="5"/>
  <c r="H1558" i="5"/>
  <c r="R1931" i="5"/>
  <c r="J1931" i="5"/>
  <c r="I1931" i="5"/>
  <c r="H1931" i="5"/>
  <c r="F1931" i="5"/>
  <c r="X1931" i="5"/>
  <c r="H1759" i="5"/>
  <c r="F1759" i="5"/>
  <c r="X1759" i="5"/>
  <c r="R1759" i="5"/>
  <c r="J1759" i="5"/>
  <c r="I175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I1587" i="5"/>
  <c r="H1587" i="5"/>
  <c r="F1587" i="5"/>
  <c r="R1587" i="5"/>
  <c r="J1587" i="5"/>
  <c r="X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X845" i="5"/>
  <c r="R845" i="5"/>
  <c r="I845" i="5"/>
  <c r="J845" i="5"/>
  <c r="H845" i="5"/>
  <c r="R970" i="5"/>
  <c r="J970" i="5"/>
  <c r="I970" i="5"/>
  <c r="H970" i="5"/>
  <c r="F970" i="5"/>
  <c r="J811" i="5"/>
  <c r="R811" i="5"/>
  <c r="I811" i="5"/>
  <c r="H811" i="5"/>
  <c r="F811" i="5"/>
  <c r="R918" i="5"/>
  <c r="I918" i="5"/>
  <c r="J918" i="5"/>
  <c r="H918" i="5"/>
  <c r="F918" i="5"/>
  <c r="J1097" i="5"/>
  <c r="I1097" i="5"/>
  <c r="H1097" i="5"/>
  <c r="X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R647" i="5"/>
  <c r="J647" i="5"/>
  <c r="I647" i="5"/>
  <c r="H647" i="5"/>
  <c r="F647" i="5"/>
  <c r="R639" i="5"/>
  <c r="J639" i="5"/>
  <c r="I639" i="5"/>
  <c r="H639" i="5"/>
  <c r="F639"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X1623" i="5"/>
  <c r="I1516" i="5"/>
  <c r="H1516" i="5"/>
  <c r="F1516" i="5"/>
  <c r="X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D15" i="6"/>
  <c r="K66" i="6"/>
  <c r="H2471" i="5"/>
  <c r="I2471" i="5"/>
  <c r="F2471" i="5"/>
  <c r="X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I1746" i="5"/>
  <c r="R1746" i="5"/>
  <c r="J1746" i="5"/>
  <c r="H1746" i="5"/>
  <c r="F1746" i="5"/>
  <c r="R2014" i="5"/>
  <c r="J2014" i="5"/>
  <c r="I2014" i="5"/>
  <c r="H2014" i="5"/>
  <c r="F2014" i="5"/>
  <c r="X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H1382" i="5"/>
  <c r="H1191" i="5"/>
  <c r="X1191" i="5"/>
  <c r="J1191" i="5"/>
  <c r="F1191" i="5"/>
  <c r="I1191" i="5"/>
  <c r="R1191" i="5"/>
  <c r="J1441" i="5"/>
  <c r="H1441" i="5"/>
  <c r="F1441" i="5"/>
  <c r="X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H984" i="5"/>
  <c r="F984" i="5"/>
  <c r="X984" i="5"/>
  <c r="R984" i="5"/>
  <c r="J984" i="5"/>
  <c r="I984" i="5"/>
  <c r="R1600" i="5"/>
  <c r="J1600" i="5"/>
  <c r="I1600" i="5"/>
  <c r="H1600" i="5"/>
  <c r="F1600" i="5"/>
  <c r="F1170" i="5"/>
  <c r="J1170" i="5"/>
  <c r="I1170" i="5"/>
  <c r="H1170" i="5"/>
  <c r="R1170" i="5"/>
  <c r="H1104" i="5"/>
  <c r="F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X1144" i="5"/>
  <c r="R898" i="5"/>
  <c r="I898" i="5"/>
  <c r="H898" i="5"/>
  <c r="F898" i="5"/>
  <c r="X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F2430" i="5"/>
  <c r="X2430" i="5"/>
  <c r="R2430" i="5"/>
  <c r="J2430" i="5"/>
  <c r="I2430" i="5"/>
  <c r="H2430" i="5"/>
  <c r="D6" i="6"/>
  <c r="C6" i="6"/>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R2183" i="5"/>
  <c r="I2163" i="5"/>
  <c r="H2163" i="5"/>
  <c r="F2163" i="5"/>
  <c r="X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X2068" i="5"/>
  <c r="I2068" i="5"/>
  <c r="I2049" i="5"/>
  <c r="H2049" i="5"/>
  <c r="F2049" i="5"/>
  <c r="X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R1714" i="5"/>
  <c r="J1714" i="5"/>
  <c r="I1698" i="5"/>
  <c r="H1698" i="5"/>
  <c r="F1698" i="5"/>
  <c r="X1698" i="5"/>
  <c r="R1698" i="5"/>
  <c r="J1698" i="5"/>
  <c r="I1682" i="5"/>
  <c r="H1682" i="5"/>
  <c r="F1682" i="5"/>
  <c r="R1682" i="5"/>
  <c r="J1682" i="5"/>
  <c r="I1666" i="5"/>
  <c r="H1666" i="5"/>
  <c r="F1666" i="5"/>
  <c r="X1666" i="5"/>
  <c r="R1666" i="5"/>
  <c r="J1666" i="5"/>
  <c r="I1650" i="5"/>
  <c r="H1650" i="5"/>
  <c r="F1650" i="5"/>
  <c r="R1650" i="5"/>
  <c r="J1650" i="5"/>
  <c r="I1634" i="5"/>
  <c r="H1634" i="5"/>
  <c r="F1634" i="5"/>
  <c r="X1634" i="5"/>
  <c r="R1634" i="5"/>
  <c r="J1634" i="5"/>
  <c r="F1618" i="5"/>
  <c r="R1618" i="5"/>
  <c r="J1618" i="5"/>
  <c r="I1618" i="5"/>
  <c r="H1618" i="5"/>
  <c r="F1602" i="5"/>
  <c r="R1602" i="5"/>
  <c r="J1602" i="5"/>
  <c r="I1602" i="5"/>
  <c r="H1602" i="5"/>
  <c r="F1586" i="5"/>
  <c r="X1586" i="5"/>
  <c r="R1586" i="5"/>
  <c r="J1586" i="5"/>
  <c r="I1586" i="5"/>
  <c r="H1586" i="5"/>
  <c r="F1570" i="5"/>
  <c r="X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X1631" i="5"/>
  <c r="J1760" i="5"/>
  <c r="I1760" i="5"/>
  <c r="H1760" i="5"/>
  <c r="R1760" i="5"/>
  <c r="F1760" i="5"/>
  <c r="R1683" i="5"/>
  <c r="J1683" i="5"/>
  <c r="I1683" i="5"/>
  <c r="H1683" i="5"/>
  <c r="F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X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X1318" i="5"/>
  <c r="R1318" i="5"/>
  <c r="J1318" i="5"/>
  <c r="I1318" i="5"/>
  <c r="H1318" i="5"/>
  <c r="F1310" i="5"/>
  <c r="X1310" i="5"/>
  <c r="R1310" i="5"/>
  <c r="J1310" i="5"/>
  <c r="I1310" i="5"/>
  <c r="H1310" i="5"/>
  <c r="F1302" i="5"/>
  <c r="R1302" i="5"/>
  <c r="J1302" i="5"/>
  <c r="I1302" i="5"/>
  <c r="H1302" i="5"/>
  <c r="F1294" i="5"/>
  <c r="X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X890" i="5"/>
  <c r="J890" i="5"/>
  <c r="F890" i="5"/>
  <c r="J977" i="5"/>
  <c r="I977" i="5"/>
  <c r="H977" i="5"/>
  <c r="X977" i="5"/>
  <c r="R977" i="5"/>
  <c r="F977" i="5"/>
  <c r="F849" i="5"/>
  <c r="R849" i="5"/>
  <c r="I849" i="5"/>
  <c r="J849" i="5"/>
  <c r="H849" i="5"/>
  <c r="I649" i="5"/>
  <c r="H649" i="5"/>
  <c r="F649" i="5"/>
  <c r="X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S566" i="5"/>
  <c r="S412" i="5"/>
  <c r="S363" i="5"/>
  <c r="S542" i="5"/>
  <c r="S360" i="5"/>
  <c r="S482" i="5"/>
  <c r="S546" i="5"/>
  <c r="S563" i="5"/>
  <c r="S459" i="5"/>
  <c r="S373" i="5"/>
  <c r="S499" i="5"/>
  <c r="S455" i="5"/>
  <c r="S495" i="5"/>
  <c r="S508" i="5"/>
  <c r="S384" i="5"/>
  <c r="S523" i="5"/>
  <c r="S535" i="5"/>
  <c r="S476" i="5"/>
  <c r="S214" i="5"/>
  <c r="S371" i="5"/>
  <c r="S351" i="5"/>
  <c r="S231" i="5"/>
  <c r="S270" i="5"/>
  <c r="S492" i="5"/>
  <c r="S456" i="5"/>
  <c r="S376" i="5"/>
  <c r="S504" i="5"/>
  <c r="S323" i="5"/>
  <c r="S483" i="5"/>
  <c r="S488" i="5"/>
  <c r="S590" i="5"/>
  <c r="S368" i="5"/>
  <c r="S530" i="5"/>
  <c r="S480" i="5"/>
  <c r="S531" i="5"/>
  <c r="S399" i="5"/>
  <c r="S528" i="5"/>
  <c r="S516" i="5"/>
  <c r="S594" i="5"/>
  <c r="S507" i="5"/>
  <c r="S451" i="5"/>
  <c r="S582" i="5"/>
  <c r="S500" i="5"/>
  <c r="S512" i="5"/>
  <c r="S221" i="5"/>
  <c r="S503" i="5"/>
  <c r="S478" i="5"/>
  <c r="S514" i="5"/>
  <c r="S558" i="5"/>
  <c r="S387" i="5"/>
  <c r="S559" i="5"/>
  <c r="S487" i="5"/>
  <c r="S551" i="5"/>
  <c r="S519" i="5"/>
  <c r="S209" i="5"/>
  <c r="S139" i="5"/>
  <c r="S547" i="5"/>
  <c r="S544" i="5"/>
  <c r="S526" i="5"/>
  <c r="S379" i="5"/>
  <c r="S540" i="5"/>
  <c r="S520" i="5"/>
  <c r="S550" i="5"/>
  <c r="S536" i="5"/>
  <c r="S498" i="5"/>
  <c r="S122" i="5"/>
  <c r="S484" i="5"/>
  <c r="S471" i="5"/>
  <c r="S515" i="5"/>
  <c r="S22" i="5"/>
  <c r="S76" i="5"/>
  <c r="S555" i="5"/>
  <c r="S570" i="5"/>
  <c r="S527" i="5"/>
  <c r="S30" i="5"/>
  <c r="S369" i="5"/>
  <c r="S381" i="5"/>
  <c r="S24" i="5"/>
  <c r="X354" i="5"/>
  <c r="S597" i="5"/>
  <c r="S599" i="5"/>
  <c r="X465" i="5"/>
  <c r="X462" i="5"/>
  <c r="X346" i="5"/>
  <c r="X140" i="5"/>
  <c r="S611" i="5"/>
  <c r="X220" i="5"/>
  <c r="X398" i="5"/>
  <c r="X538" i="5"/>
  <c r="X601" i="5"/>
  <c r="S601" i="5"/>
  <c r="X340" i="5"/>
  <c r="X466" i="5"/>
  <c r="X521" i="5"/>
  <c r="X467" i="5"/>
  <c r="X486" i="5"/>
  <c r="X427" i="5"/>
  <c r="X287" i="5"/>
  <c r="X407" i="5"/>
  <c r="X152" i="5"/>
  <c r="X180" i="5"/>
  <c r="X232" i="5"/>
  <c r="X264" i="5"/>
  <c r="X296" i="5"/>
  <c r="X192" i="5"/>
  <c r="X410" i="5"/>
  <c r="X518" i="5"/>
  <c r="X176" i="5"/>
  <c r="X362" i="5"/>
  <c r="X244" i="5"/>
  <c r="X276" i="5"/>
  <c r="X378" i="5"/>
  <c r="X151" i="5"/>
  <c r="X91" i="5"/>
  <c r="X281" i="5"/>
  <c r="X103" i="5"/>
  <c r="X320" i="5"/>
  <c r="X212" i="5"/>
  <c r="X339" i="5"/>
  <c r="X188" i="5"/>
  <c r="X370" i="5"/>
  <c r="X359" i="5"/>
  <c r="X328" i="5"/>
  <c r="X506" i="5"/>
  <c r="X591" i="5"/>
  <c r="X204" i="5"/>
  <c r="X411" i="5"/>
  <c r="X600" i="5"/>
  <c r="S600" i="5"/>
  <c r="X251" i="5"/>
  <c r="X191" i="5"/>
  <c r="X243" i="5"/>
  <c r="X403" i="5"/>
  <c r="X108" i="5"/>
  <c r="X112" i="5"/>
  <c r="X168" i="5"/>
  <c r="X164" i="5"/>
  <c r="X446" i="5"/>
  <c r="X553" i="5"/>
  <c r="X308" i="5"/>
  <c r="X200" i="5"/>
  <c r="X316" i="5"/>
  <c r="X144" i="5"/>
  <c r="X208" i="5"/>
  <c r="X382" i="5"/>
  <c r="S382" i="5"/>
  <c r="X224" i="5"/>
  <c r="X256" i="5"/>
  <c r="X288" i="5"/>
  <c r="X390" i="5"/>
  <c r="X475" i="5"/>
  <c r="X116" i="5"/>
  <c r="X236" i="5"/>
  <c r="X268" i="5"/>
  <c r="X300" i="5"/>
  <c r="X469" i="5"/>
  <c r="X529" i="5"/>
  <c r="X431" i="5"/>
  <c r="X305" i="5"/>
  <c r="X277" i="5"/>
  <c r="X334" i="5"/>
  <c r="X297" i="5"/>
  <c r="X207" i="5"/>
  <c r="X194" i="5"/>
  <c r="X306" i="5"/>
  <c r="X592" i="5"/>
  <c r="X115" i="5"/>
  <c r="S533" i="5"/>
  <c r="X148" i="5"/>
  <c r="X513" i="5"/>
  <c r="X561" i="5"/>
  <c r="X545" i="5"/>
  <c r="X216" i="5"/>
  <c r="X534" i="5"/>
  <c r="X355" i="5"/>
  <c r="X541" i="5"/>
  <c r="X330" i="5"/>
  <c r="X391" i="5"/>
  <c r="X602" i="5"/>
  <c r="S602" i="5"/>
  <c r="X562" i="5"/>
  <c r="X262" i="5"/>
  <c r="X350" i="5"/>
  <c r="X450" i="5"/>
  <c r="X497" i="5"/>
  <c r="X312" i="5"/>
  <c r="X156" i="5"/>
  <c r="X358" i="5"/>
  <c r="X124" i="5"/>
  <c r="S603" i="5"/>
  <c r="X248" i="5"/>
  <c r="X280" i="5"/>
  <c r="X477" i="5"/>
  <c r="X184" i="5"/>
  <c r="X104" i="5"/>
  <c r="X228" i="5"/>
  <c r="X260" i="5"/>
  <c r="X292" i="5"/>
  <c r="X374" i="5"/>
  <c r="X605" i="5"/>
  <c r="S605" i="5"/>
  <c r="X279" i="5"/>
  <c r="X163" i="5"/>
  <c r="X102" i="5"/>
  <c r="X189" i="5"/>
  <c r="X128" i="5"/>
  <c r="X422" i="5"/>
  <c r="X571" i="5"/>
  <c r="X418" i="5"/>
  <c r="X172" i="5"/>
  <c r="X581" i="5"/>
  <c r="S607" i="5"/>
  <c r="X426" i="5"/>
  <c r="X342" i="5"/>
  <c r="X132" i="5"/>
  <c r="X324" i="5"/>
  <c r="X509" i="5"/>
  <c r="X303" i="5"/>
  <c r="X211" i="5"/>
  <c r="X435" i="5"/>
  <c r="X576" i="5"/>
  <c r="X43" i="5"/>
  <c r="X215" i="5"/>
  <c r="X580" i="5"/>
  <c r="X201" i="5"/>
  <c r="X87" i="5"/>
  <c r="X314" i="5"/>
  <c r="X136" i="5"/>
  <c r="X593" i="5"/>
  <c r="X160" i="5"/>
  <c r="X196" i="5"/>
  <c r="X240" i="5"/>
  <c r="X272" i="5"/>
  <c r="X585" i="5"/>
  <c r="X120" i="5"/>
  <c r="X252" i="5"/>
  <c r="X284" i="5"/>
  <c r="X261" i="5"/>
  <c r="X415" i="5"/>
  <c r="X293" i="5"/>
  <c r="X239" i="5"/>
  <c r="X608" i="5"/>
  <c r="X71" i="5"/>
  <c r="X265" i="5"/>
  <c r="X574" i="5"/>
  <c r="H35" i="6"/>
  <c r="D35" i="6" s="1"/>
  <c r="H40" i="6"/>
  <c r="D40" i="6"/>
  <c r="H30" i="6"/>
  <c r="AB12" i="5"/>
  <c r="AB9" i="5"/>
  <c r="AB10" i="5"/>
  <c r="AB14" i="5"/>
  <c r="AB17" i="5"/>
  <c r="AB16" i="5"/>
  <c r="AB8" i="5"/>
  <c r="AB13" i="5"/>
  <c r="AB15" i="5"/>
  <c r="AB11" i="5"/>
  <c r="AB7" i="5"/>
  <c r="H32" i="6"/>
  <c r="C45" i="6"/>
  <c r="X100" i="5"/>
  <c r="D20" i="6"/>
  <c r="D25" i="6"/>
  <c r="D21" i="6"/>
  <c r="D22" i="6"/>
  <c r="H47" i="6"/>
  <c r="D47" i="6"/>
  <c r="S430" i="5"/>
  <c r="S443" i="5"/>
  <c r="S324" i="5"/>
  <c r="S419" i="5"/>
  <c r="S589" i="5"/>
  <c r="S521" i="5"/>
  <c r="S472" i="5"/>
  <c r="S596" i="5"/>
  <c r="S496" i="5"/>
  <c r="S366" i="5"/>
  <c r="S591" i="5"/>
  <c r="S439" i="5"/>
  <c r="S365" i="5"/>
  <c r="S403" i="5"/>
  <c r="S569" i="5"/>
  <c r="S553" i="5"/>
  <c r="S525" i="5"/>
  <c r="S469" i="5"/>
  <c r="S194" i="5"/>
  <c r="S562" i="5"/>
  <c r="S394" i="5"/>
  <c r="S463" i="5"/>
  <c r="S477" i="5"/>
  <c r="S571" i="5"/>
  <c r="S579" i="5"/>
  <c r="S473" i="5"/>
  <c r="S576" i="5"/>
  <c r="S608" i="5"/>
  <c r="S465" i="5"/>
  <c r="S493" i="5"/>
  <c r="S398" i="5"/>
  <c r="S402" i="5"/>
  <c r="S467" i="5"/>
  <c r="S375" i="5"/>
  <c r="S362" i="5"/>
  <c r="S378" i="5"/>
  <c r="S370" i="5"/>
  <c r="S517" i="5"/>
  <c r="S423" i="5"/>
  <c r="S308" i="5"/>
  <c r="S475" i="5"/>
  <c r="S529" i="5"/>
  <c r="S458" i="5"/>
  <c r="S386" i="5"/>
  <c r="S534" i="5"/>
  <c r="S587" i="5"/>
  <c r="S554" i="5"/>
  <c r="S509" i="5"/>
  <c r="S201" i="5"/>
  <c r="S522" i="5"/>
  <c r="S565" i="5"/>
  <c r="S447" i="5"/>
  <c r="S481" i="5"/>
  <c r="S367" i="5"/>
  <c r="S592" i="5"/>
  <c r="S438" i="5"/>
  <c r="S545" i="5"/>
  <c r="S391" i="5"/>
  <c r="S450" i="5"/>
  <c r="S442" i="5"/>
  <c r="S415" i="5"/>
  <c r="S435" i="5"/>
  <c r="S414" i="5"/>
  <c r="S462" i="5"/>
  <c r="S502" i="5"/>
  <c r="S538" i="5"/>
  <c r="S486" i="5"/>
  <c r="S407" i="5"/>
  <c r="S410" i="5"/>
  <c r="S567" i="5"/>
  <c r="S578" i="5"/>
  <c r="S454" i="5"/>
  <c r="S595" i="5"/>
  <c r="S490" i="5"/>
  <c r="S431" i="5"/>
  <c r="S513" i="5"/>
  <c r="S358" i="5"/>
  <c r="S418" i="5"/>
  <c r="S557" i="5"/>
  <c r="S556" i="5"/>
  <c r="S549" i="5"/>
  <c r="S581" i="5"/>
  <c r="S580" i="5"/>
  <c r="S411" i="5"/>
  <c r="S112" i="5"/>
  <c r="S446" i="5"/>
  <c r="S537" i="5"/>
  <c r="S485" i="5"/>
  <c r="S541" i="5"/>
  <c r="S573" i="5"/>
  <c r="S374" i="5"/>
  <c r="S426" i="5"/>
  <c r="S501" i="5"/>
  <c r="S87" i="5"/>
  <c r="S460" i="5"/>
  <c r="S561" i="5"/>
  <c r="S422" i="5"/>
  <c r="S574" i="5"/>
  <c r="S505" i="5"/>
  <c r="S577" i="5"/>
  <c r="S466" i="5"/>
  <c r="S427" i="5"/>
  <c r="S518" i="5"/>
  <c r="S524" i="5"/>
  <c r="S406" i="5"/>
  <c r="S359" i="5"/>
  <c r="S506" i="5"/>
  <c r="S390" i="5"/>
  <c r="S395" i="5"/>
  <c r="S609" i="5"/>
  <c r="S575" i="5"/>
  <c r="S497" i="5"/>
  <c r="S434" i="5"/>
  <c r="S474" i="5"/>
  <c r="S585" i="5"/>
  <c r="S583" i="5"/>
  <c r="S588" i="5"/>
  <c r="S489" i="5"/>
  <c r="S593" i="5"/>
  <c r="G68" i="6"/>
  <c r="H68" i="6" s="1"/>
  <c r="D30" i="6"/>
  <c r="D32" i="6"/>
  <c r="G66" i="6"/>
  <c r="H66" i="6" s="1"/>
  <c r="G67" i="6"/>
  <c r="G65" i="6"/>
  <c r="X13" i="5"/>
  <c r="X10" i="5"/>
  <c r="X9" i="5"/>
  <c r="X12" i="5"/>
  <c r="X14" i="5"/>
  <c r="X17" i="5"/>
  <c r="X11" i="5"/>
  <c r="X15" i="5"/>
  <c r="X8" i="5"/>
  <c r="X7" i="5"/>
  <c r="X16" i="5"/>
  <c r="S13" i="5"/>
  <c r="S8" i="5"/>
  <c r="G64" i="6" a="1"/>
  <c r="S210" i="5"/>
  <c r="S73" i="5"/>
  <c r="S237" i="5"/>
  <c r="S315" i="5"/>
  <c r="S39" i="5"/>
  <c r="S144" i="5"/>
  <c r="S160" i="5"/>
  <c r="S143" i="5"/>
  <c r="S296" i="5"/>
  <c r="S286" i="5"/>
  <c r="S243" i="5"/>
  <c r="S274" i="5"/>
  <c r="S193" i="5"/>
  <c r="S230" i="5"/>
  <c r="S267" i="5"/>
  <c r="S90" i="5"/>
  <c r="S206" i="5"/>
  <c r="S348" i="5"/>
  <c r="S327" i="5"/>
  <c r="S168" i="5"/>
  <c r="S109" i="5"/>
  <c r="S216" i="5"/>
  <c r="S20" i="5"/>
  <c r="S213" i="5"/>
  <c r="S72" i="5"/>
  <c r="S340" i="5"/>
  <c r="S191" i="5"/>
  <c r="S134" i="5"/>
  <c r="S184" i="5"/>
  <c r="S356" i="5"/>
  <c r="S78" i="5"/>
  <c r="S104" i="5"/>
  <c r="S269" i="5"/>
  <c r="S241" i="5"/>
  <c r="S94" i="5"/>
  <c r="S154" i="5"/>
  <c r="S127" i="5"/>
  <c r="S91" i="5"/>
  <c r="S71" i="5"/>
  <c r="S58" i="5"/>
  <c r="S344" i="5"/>
  <c r="S299" i="5"/>
  <c r="S103" i="5"/>
  <c r="S353" i="5"/>
  <c r="S250" i="5"/>
  <c r="S310" i="5"/>
  <c r="S92" i="5"/>
  <c r="S60" i="5"/>
  <c r="S108" i="5"/>
  <c r="S336" i="5"/>
  <c r="S260" i="5"/>
  <c r="S170" i="5"/>
  <c r="S29" i="5"/>
  <c r="S146" i="5"/>
  <c r="S283" i="5"/>
  <c r="S142" i="5"/>
  <c r="S309" i="5"/>
  <c r="S306" i="5"/>
  <c r="S46" i="5"/>
  <c r="S63" i="5"/>
  <c r="S321" i="5"/>
  <c r="S219" i="5"/>
  <c r="S350" i="5"/>
  <c r="S265" i="5"/>
  <c r="S74" i="5"/>
  <c r="S61" i="5"/>
  <c r="S123" i="5"/>
  <c r="S89" i="5"/>
  <c r="S31" i="5"/>
  <c r="S117" i="5"/>
  <c r="S328" i="5"/>
  <c r="S284" i="5"/>
  <c r="S38" i="5"/>
  <c r="S147" i="5"/>
  <c r="S205" i="5"/>
  <c r="S169" i="5"/>
  <c r="S54" i="5"/>
  <c r="S195" i="5"/>
  <c r="S217" i="5"/>
  <c r="S278" i="5"/>
  <c r="S277" i="5"/>
  <c r="S120" i="5"/>
  <c r="S118" i="5"/>
  <c r="S238" i="5"/>
  <c r="S297" i="5"/>
  <c r="S88" i="5"/>
  <c r="S16" i="5"/>
  <c r="S40" i="5"/>
  <c r="S227" i="5"/>
  <c r="S100" i="5"/>
  <c r="S292" i="5"/>
  <c r="S12" i="5"/>
  <c r="S318" i="5"/>
  <c r="S300" i="5"/>
  <c r="S56" i="5"/>
  <c r="S192" i="5"/>
  <c r="S163" i="5"/>
  <c r="S44" i="5"/>
  <c r="S52" i="5"/>
  <c r="S26" i="5"/>
  <c r="S220" i="5"/>
  <c r="S333" i="5"/>
  <c r="S136" i="5"/>
  <c r="S330" i="5"/>
  <c r="S282" i="5"/>
  <c r="S254" i="5"/>
  <c r="S85" i="5"/>
  <c r="S285" i="5"/>
  <c r="S208" i="5"/>
  <c r="S82" i="5"/>
  <c r="S322" i="5"/>
  <c r="S10" i="5"/>
  <c r="S174" i="5"/>
  <c r="S235" i="5"/>
  <c r="S157" i="5"/>
  <c r="S245" i="5"/>
  <c r="S334" i="5"/>
  <c r="S106" i="5"/>
  <c r="S47" i="5"/>
  <c r="S167" i="5"/>
  <c r="S83" i="5"/>
  <c r="S95" i="5"/>
  <c r="S93" i="5"/>
  <c r="S179" i="5"/>
  <c r="S162" i="5"/>
  <c r="S272" i="5"/>
  <c r="S200" i="5"/>
  <c r="S335" i="5"/>
  <c r="S18" i="5"/>
  <c r="S258" i="5"/>
  <c r="S145" i="5"/>
  <c r="S246" i="5"/>
  <c r="S197" i="5"/>
  <c r="S66" i="5"/>
  <c r="S133" i="5"/>
  <c r="S268" i="5"/>
  <c r="S305" i="5"/>
  <c r="S84" i="5"/>
  <c r="S317" i="5"/>
  <c r="S252" i="5"/>
  <c r="S273" i="5"/>
  <c r="S37" i="5"/>
  <c r="S307" i="5"/>
  <c r="S121" i="5"/>
  <c r="S298" i="5"/>
  <c r="S293" i="5"/>
  <c r="S59" i="5"/>
  <c r="S266" i="5"/>
  <c r="S281" i="5"/>
  <c r="S32" i="5"/>
  <c r="S236" i="5"/>
  <c r="S43" i="5"/>
  <c r="S114" i="5"/>
  <c r="S232" i="5"/>
  <c r="S149" i="5"/>
  <c r="S207" i="5"/>
  <c r="S48" i="5"/>
  <c r="S303" i="5"/>
  <c r="S215" i="5"/>
  <c r="S190" i="5"/>
  <c r="S62" i="5"/>
  <c r="S316" i="5"/>
  <c r="S131" i="5"/>
  <c r="S304" i="5"/>
  <c r="S313" i="5"/>
  <c r="S132" i="5"/>
  <c r="S198" i="5"/>
  <c r="S337" i="5"/>
  <c r="S255" i="5"/>
  <c r="S36" i="5"/>
  <c r="S11" i="5"/>
  <c r="S96" i="5"/>
  <c r="S33" i="5"/>
  <c r="S119" i="5"/>
  <c r="S28" i="5"/>
  <c r="S34" i="5"/>
  <c r="S314" i="5"/>
  <c r="S53" i="5"/>
  <c r="S352" i="5"/>
  <c r="S171" i="5"/>
  <c r="S302" i="5"/>
  <c r="S9" i="5"/>
  <c r="S253" i="5"/>
  <c r="S113" i="5"/>
  <c r="S176" i="5"/>
  <c r="S166" i="5"/>
  <c r="S196" i="5"/>
  <c r="S107" i="5"/>
  <c r="S50" i="5"/>
  <c r="S244" i="5"/>
  <c r="S320" i="5"/>
  <c r="S189" i="5"/>
  <c r="S204" i="5"/>
  <c r="S280" i="5"/>
  <c r="S155" i="5"/>
  <c r="S128" i="5"/>
  <c r="S287" i="5"/>
  <c r="S68" i="5"/>
  <c r="S138" i="5"/>
  <c r="S173" i="5"/>
  <c r="S223" i="5"/>
  <c r="S259" i="5"/>
  <c r="S69" i="5"/>
  <c r="S225" i="5"/>
  <c r="S49" i="5"/>
  <c r="S165" i="5"/>
  <c r="S326" i="5"/>
  <c r="S45" i="5"/>
  <c r="S338" i="5"/>
  <c r="S183" i="5"/>
  <c r="S181" i="5"/>
  <c r="S86" i="5"/>
  <c r="S116" i="5"/>
  <c r="S332" i="5"/>
  <c r="S276" i="5"/>
  <c r="S319" i="5"/>
  <c r="S23" i="5"/>
  <c r="S97" i="5"/>
  <c r="S156" i="5"/>
  <c r="S325" i="5"/>
  <c r="S295" i="5"/>
  <c r="S79" i="5"/>
  <c r="S329" i="5"/>
  <c r="S102" i="5"/>
  <c r="S80" i="5"/>
  <c r="S355" i="5"/>
  <c r="S140" i="5"/>
  <c r="S130" i="5"/>
  <c r="S101" i="5"/>
  <c r="S164" i="5"/>
  <c r="S347" i="5"/>
  <c r="S279" i="5"/>
  <c r="S354" i="5"/>
  <c r="S110" i="5"/>
  <c r="S312" i="5"/>
  <c r="S158" i="5"/>
  <c r="S150" i="5"/>
  <c r="S289" i="5"/>
  <c r="S211" i="5"/>
  <c r="S345" i="5"/>
  <c r="S275" i="5"/>
  <c r="S152" i="5"/>
  <c r="S175" i="5"/>
  <c r="S228" i="5"/>
  <c r="S218" i="5"/>
  <c r="S212" i="5"/>
  <c r="S290" i="5"/>
  <c r="S148" i="5"/>
  <c r="S5" i="5"/>
  <c r="S99" i="5"/>
  <c r="S27" i="5"/>
  <c r="S161" i="5"/>
  <c r="S125" i="5"/>
  <c r="S349" i="5"/>
  <c r="S301" i="5"/>
  <c r="S256" i="5"/>
  <c r="S129" i="5"/>
  <c r="S339" i="5"/>
  <c r="S178" i="5"/>
  <c r="S248" i="5"/>
  <c r="S126" i="5"/>
  <c r="S262" i="5"/>
  <c r="S153" i="5"/>
  <c r="S203" i="5"/>
  <c r="S21" i="5"/>
  <c r="S249" i="5"/>
  <c r="S65" i="5"/>
  <c r="S226" i="5"/>
  <c r="S115" i="5"/>
  <c r="S311" i="5"/>
  <c r="S188" i="5"/>
  <c r="S185" i="5"/>
  <c r="S264" i="5"/>
  <c r="S98" i="5"/>
  <c r="S288" i="5"/>
  <c r="S172" i="5"/>
  <c r="S182" i="5"/>
  <c r="S342" i="5"/>
  <c r="S263" i="5"/>
  <c r="S233" i="5"/>
  <c r="S151" i="5"/>
  <c r="S105" i="5"/>
  <c r="S202" i="5"/>
  <c r="S17" i="5"/>
  <c r="S186" i="5"/>
  <c r="S159" i="5"/>
  <c r="S6" i="5"/>
  <c r="S180" i="5"/>
  <c r="S247" i="5"/>
  <c r="S77" i="5"/>
  <c r="S291" i="5"/>
  <c r="S7" i="5"/>
  <c r="S251" i="5"/>
  <c r="S35" i="5"/>
  <c r="S135" i="5"/>
  <c r="S19" i="5"/>
  <c r="S222" i="5"/>
  <c r="S124" i="5"/>
  <c r="S234" i="5"/>
  <c r="S294" i="5"/>
  <c r="S51" i="5"/>
  <c r="S15" i="5"/>
  <c r="S346" i="5"/>
  <c r="S224" i="5"/>
  <c r="S239" i="5"/>
  <c r="S14" i="5"/>
  <c r="S341" i="5"/>
  <c r="S271" i="5"/>
  <c r="S261" i="5"/>
  <c r="S57" i="5"/>
  <c r="S331" i="5"/>
  <c r="S64" i="5"/>
  <c r="S141" i="5"/>
  <c r="S242" i="5"/>
  <c r="S240" i="5"/>
  <c r="S70" i="5"/>
  <c r="B33" i="4" l="1"/>
  <c r="A20" i="6" s="1"/>
  <c r="B35" i="4"/>
  <c r="A22" i="6" s="1"/>
  <c r="B34" i="4"/>
  <c r="A21" i="6" s="1"/>
  <c r="B56" i="4"/>
  <c r="A39" i="6" s="1"/>
  <c r="B50" i="4"/>
  <c r="A34" i="6" s="1"/>
  <c r="B32" i="4"/>
  <c r="A19" i="6" s="1"/>
  <c r="G55" i="4"/>
  <c r="B64" i="4"/>
  <c r="A46" i="6" s="1"/>
  <c r="B58" i="4"/>
  <c r="A41" i="6" s="1"/>
  <c r="B52" i="4"/>
  <c r="A36" i="6" s="1"/>
  <c r="B70" i="4"/>
  <c r="A51" i="6" s="1"/>
  <c r="G67" i="4"/>
  <c r="G74" i="4"/>
  <c r="B62" i="4"/>
  <c r="A44" i="6" s="1"/>
  <c r="G37" i="4"/>
  <c r="B68" i="4"/>
  <c r="A49" i="6" s="1"/>
  <c r="G43" i="4"/>
  <c r="G49" i="4"/>
  <c r="G31" i="4"/>
  <c r="G64" i="6"/>
  <c r="H37" i="6"/>
  <c r="D66" i="6"/>
  <c r="D27" i="6"/>
  <c r="C27" i="6"/>
  <c r="D52" i="6"/>
  <c r="H42" i="6"/>
  <c r="D68" i="6"/>
  <c r="C68" i="6"/>
  <c r="D50" i="6"/>
  <c r="B51" i="6"/>
  <c r="G51" i="6" s="1"/>
  <c r="F26" i="6"/>
  <c r="E2457" i="5"/>
  <c r="X2457" i="5" s="1"/>
  <c r="G2457" i="5"/>
  <c r="R2457" i="5"/>
  <c r="I2457" i="5"/>
  <c r="E2329" i="5"/>
  <c r="X2329" i="5" s="1"/>
  <c r="G2329" i="5"/>
  <c r="R2329" i="5"/>
  <c r="J2329" i="5"/>
  <c r="I2329" i="5"/>
  <c r="F2329" i="5"/>
  <c r="E2020" i="5"/>
  <c r="X2020" i="5" s="1"/>
  <c r="I2020" i="5"/>
  <c r="J2020" i="5"/>
  <c r="H2020" i="5"/>
  <c r="R2020" i="5"/>
  <c r="E1965" i="5"/>
  <c r="X1965" i="5" s="1"/>
  <c r="J1965" i="5"/>
  <c r="G1965" i="5"/>
  <c r="I1965" i="5"/>
  <c r="F1965" i="5"/>
  <c r="R1965" i="5"/>
  <c r="E1835" i="5"/>
  <c r="X1835" i="5" s="1"/>
  <c r="G1835" i="5"/>
  <c r="G1157" i="5"/>
  <c r="E1157" i="5"/>
  <c r="X1157" i="5" s="1"/>
  <c r="J1157" i="5"/>
  <c r="F1157" i="5"/>
  <c r="H1157" i="5"/>
  <c r="E2433" i="5"/>
  <c r="X2433" i="5" s="1"/>
  <c r="H2433" i="5"/>
  <c r="I2433" i="5"/>
  <c r="J2433" i="5"/>
  <c r="G2433" i="5"/>
  <c r="F2433" i="5"/>
  <c r="G1918" i="5"/>
  <c r="E1918" i="5"/>
  <c r="X1918" i="5" s="1"/>
  <c r="E1721" i="5"/>
  <c r="X1721" i="5" s="1"/>
  <c r="G1721" i="5"/>
  <c r="I1721" i="5"/>
  <c r="G1589" i="5"/>
  <c r="I1589" i="5"/>
  <c r="E1589" i="5"/>
  <c r="X1589" i="5" s="1"/>
  <c r="F1589" i="5"/>
  <c r="J1589" i="5"/>
  <c r="H1589" i="5"/>
  <c r="G1166" i="5"/>
  <c r="E1166" i="5"/>
  <c r="X1166" i="5" s="1"/>
  <c r="H1166" i="5"/>
  <c r="F1166" i="5"/>
  <c r="J1166" i="5"/>
  <c r="B87" i="4"/>
  <c r="A62" i="6" s="1"/>
  <c r="B83" i="4"/>
  <c r="A59" i="6" s="1"/>
  <c r="B61" i="4"/>
  <c r="A43" i="6" s="1"/>
  <c r="B55" i="4"/>
  <c r="A38" i="6" s="1"/>
  <c r="B77" i="4"/>
  <c r="A55" i="6" s="1"/>
  <c r="B31" i="4"/>
  <c r="A18" i="6" s="1"/>
  <c r="B81" i="4"/>
  <c r="A58" i="6" s="1"/>
  <c r="G2276" i="5"/>
  <c r="C4" i="3"/>
  <c r="C20" i="3"/>
  <c r="A63" i="2"/>
  <c r="B7" i="4"/>
  <c r="B2006" i="7"/>
  <c r="A75" i="2"/>
  <c r="B5" i="3"/>
  <c r="A21" i="2"/>
  <c r="C25" i="3"/>
  <c r="B13" i="3"/>
  <c r="A39" i="2"/>
  <c r="D25" i="4"/>
  <c r="J25" i="6"/>
  <c r="I47" i="6"/>
  <c r="C47" i="6" s="1"/>
  <c r="B14" i="3"/>
  <c r="A50" i="2"/>
  <c r="I32" i="6"/>
  <c r="C32" i="6" s="1"/>
  <c r="A24" i="2"/>
  <c r="A33" i="2"/>
  <c r="I41" i="6"/>
  <c r="I50" i="6"/>
  <c r="C50" i="6" s="1"/>
  <c r="B8" i="3"/>
  <c r="I7" i="6"/>
  <c r="J6" i="6"/>
  <c r="I52" i="6"/>
  <c r="C52" i="6" s="1"/>
  <c r="A4" i="5"/>
  <c r="J65" i="6"/>
  <c r="N4" i="5"/>
  <c r="B21" i="3"/>
  <c r="J2" i="5"/>
  <c r="C17" i="3"/>
  <c r="A19" i="2"/>
  <c r="I26" i="6"/>
  <c r="J54" i="6"/>
  <c r="B22" i="3"/>
  <c r="A66" i="2"/>
  <c r="J39" i="6"/>
  <c r="A41" i="2"/>
  <c r="A42" i="2"/>
  <c r="B46" i="4"/>
  <c r="A31" i="6" s="1"/>
  <c r="I49" i="6"/>
  <c r="J58" i="6"/>
  <c r="B12" i="3"/>
  <c r="I8" i="6"/>
  <c r="J7" i="6"/>
  <c r="J60" i="6"/>
  <c r="I4" i="5"/>
  <c r="I66" i="6"/>
  <c r="C66" i="6" s="1"/>
  <c r="A43" i="2"/>
  <c r="B29" i="3"/>
  <c r="A37" i="2"/>
  <c r="J37" i="6"/>
  <c r="I55" i="6"/>
  <c r="B26" i="3"/>
  <c r="C6" i="3"/>
  <c r="I40" i="6"/>
  <c r="C40" i="6" s="1"/>
  <c r="A58" i="2"/>
  <c r="A51" i="2"/>
  <c r="J57" i="6"/>
  <c r="I59" i="6"/>
  <c r="B16" i="3"/>
  <c r="I9" i="6"/>
  <c r="J8" i="6"/>
  <c r="I62" i="6"/>
  <c r="I14" i="6"/>
  <c r="B58" i="1"/>
  <c r="A38" i="2"/>
  <c r="C3" i="3"/>
  <c r="B9" i="4"/>
  <c r="A5" i="6" s="1"/>
  <c r="A30" i="2"/>
  <c r="A17" i="2"/>
  <c r="A54" i="2"/>
  <c r="J45" i="6"/>
  <c r="I56" i="6"/>
  <c r="B30" i="3"/>
  <c r="C14" i="3"/>
  <c r="J47" i="6"/>
  <c r="C2" i="3"/>
  <c r="A59" i="2"/>
  <c r="I58" i="6"/>
  <c r="L68" i="6"/>
  <c r="B20" i="3"/>
  <c r="B74" i="4"/>
  <c r="A53" i="6" s="1"/>
  <c r="I10" i="6"/>
  <c r="C10" i="6" s="1"/>
  <c r="I65" i="6"/>
  <c r="I15" i="6"/>
  <c r="C15" i="6" s="1"/>
  <c r="F4" i="8"/>
  <c r="J4" i="5"/>
  <c r="C19" i="3"/>
  <c r="A48" i="2"/>
  <c r="A34" i="2"/>
  <c r="A72" i="2"/>
  <c r="I46" i="6"/>
  <c r="L65" i="6"/>
  <c r="I4" i="4"/>
  <c r="C22" i="3"/>
  <c r="J55" i="6"/>
  <c r="C10" i="3"/>
  <c r="A68" i="2"/>
  <c r="L67" i="6"/>
  <c r="B5" i="7"/>
  <c r="B24" i="3"/>
  <c r="I11" i="6"/>
  <c r="C11" i="6" s="1"/>
  <c r="J9" i="6"/>
  <c r="D5" i="7"/>
  <c r="I16" i="6"/>
  <c r="C16" i="6" s="1"/>
  <c r="H4" i="8"/>
  <c r="B41" i="4"/>
  <c r="A64" i="2"/>
  <c r="A56" i="2"/>
  <c r="A52" i="2"/>
  <c r="C8" i="3"/>
  <c r="I54" i="6"/>
  <c r="J67" i="6"/>
  <c r="B12" i="4"/>
  <c r="C30" i="3"/>
  <c r="J56" i="6"/>
  <c r="C18" i="3"/>
  <c r="B3" i="3"/>
  <c r="A91" i="4"/>
  <c r="A1" i="7"/>
  <c r="G4" i="8"/>
  <c r="B28" i="3"/>
  <c r="I12" i="6"/>
  <c r="C12" i="6" s="1"/>
  <c r="B10" i="4"/>
  <c r="A6" i="6" s="1"/>
  <c r="I17" i="6"/>
  <c r="C17" i="6" s="1"/>
  <c r="I4" i="8"/>
  <c r="A55" i="2"/>
  <c r="G3" i="5"/>
  <c r="C5" i="3"/>
  <c r="G14" i="6"/>
  <c r="H14" i="6" s="1"/>
  <c r="B19" i="6"/>
  <c r="B39" i="6" s="1"/>
  <c r="G39" i="6" s="1"/>
  <c r="F19" i="6"/>
  <c r="E2409" i="5"/>
  <c r="X2409" i="5" s="1"/>
  <c r="G2409" i="5"/>
  <c r="E2274" i="5"/>
  <c r="X2274" i="5" s="1"/>
  <c r="G2274" i="5"/>
  <c r="E2219" i="5"/>
  <c r="X2219" i="5" s="1"/>
  <c r="G2219" i="5"/>
  <c r="G2174" i="5"/>
  <c r="E2174" i="5"/>
  <c r="X2174" i="5" s="1"/>
  <c r="G2128" i="5"/>
  <c r="E2128" i="5"/>
  <c r="X2128" i="5" s="1"/>
  <c r="F2128" i="5"/>
  <c r="G2073" i="5"/>
  <c r="R2073" i="5"/>
  <c r="H2073" i="5"/>
  <c r="F2073" i="5"/>
  <c r="E2073" i="5"/>
  <c r="X2073" i="5" s="1"/>
  <c r="E2018" i="5"/>
  <c r="X2018" i="5" s="1"/>
  <c r="G2018" i="5"/>
  <c r="E1598" i="5"/>
  <c r="X1598" i="5" s="1"/>
  <c r="G1598" i="5"/>
  <c r="E1286" i="5"/>
  <c r="X1286" i="5" s="1"/>
  <c r="G1286" i="5"/>
  <c r="G1175" i="5"/>
  <c r="E1175" i="5"/>
  <c r="X1175" i="5" s="1"/>
  <c r="E804" i="5"/>
  <c r="X804" i="5" s="1"/>
  <c r="I804" i="5"/>
  <c r="G2401" i="5"/>
  <c r="E2285" i="5"/>
  <c r="X2285" i="5" s="1"/>
  <c r="G2285" i="5"/>
  <c r="G2183" i="5"/>
  <c r="E2183" i="5"/>
  <c r="X2183" i="5" s="1"/>
  <c r="E2029" i="5"/>
  <c r="X2029" i="5" s="1"/>
  <c r="G2029" i="5"/>
  <c r="E1963" i="5"/>
  <c r="X1963" i="5" s="1"/>
  <c r="G1963" i="5"/>
  <c r="E1789" i="5"/>
  <c r="X1789" i="5" s="1"/>
  <c r="G1789" i="5"/>
  <c r="E1295" i="5"/>
  <c r="X1295" i="5" s="1"/>
  <c r="G1295" i="5"/>
  <c r="E813" i="5"/>
  <c r="X813" i="5" s="1"/>
  <c r="J813" i="5"/>
  <c r="G813" i="5"/>
  <c r="E2489" i="5"/>
  <c r="X2489" i="5" s="1"/>
  <c r="G2489" i="5"/>
  <c r="E2361" i="5"/>
  <c r="X2361" i="5" s="1"/>
  <c r="G2361" i="5"/>
  <c r="E1874" i="5"/>
  <c r="X1874" i="5" s="1"/>
  <c r="G1874" i="5"/>
  <c r="E1731" i="5"/>
  <c r="X1731" i="5" s="1"/>
  <c r="G1731" i="5"/>
  <c r="G1927" i="5"/>
  <c r="E1927" i="5"/>
  <c r="X1927" i="5" s="1"/>
  <c r="E1777" i="5"/>
  <c r="X1777" i="5" s="1"/>
  <c r="F1777" i="5"/>
  <c r="E966" i="5"/>
  <c r="X966" i="5" s="1"/>
  <c r="G966" i="5"/>
  <c r="E760" i="5"/>
  <c r="X760" i="5" s="1"/>
  <c r="G760" i="5"/>
  <c r="E749" i="5"/>
  <c r="X749" i="5" s="1"/>
  <c r="G749" i="5"/>
  <c r="G1956" i="5"/>
  <c r="E2441" i="5"/>
  <c r="X2441" i="5" s="1"/>
  <c r="G2441" i="5"/>
  <c r="E2283" i="5"/>
  <c r="X2283" i="5" s="1"/>
  <c r="G2283" i="5"/>
  <c r="G2238" i="5"/>
  <c r="E2238" i="5"/>
  <c r="X2238" i="5" s="1"/>
  <c r="G2192" i="5"/>
  <c r="E2192" i="5"/>
  <c r="X2192" i="5" s="1"/>
  <c r="G2137" i="5"/>
  <c r="E2137" i="5"/>
  <c r="X2137" i="5" s="1"/>
  <c r="E2082" i="5"/>
  <c r="X2082" i="5" s="1"/>
  <c r="G2082" i="5"/>
  <c r="E2027" i="5"/>
  <c r="X2027" i="5" s="1"/>
  <c r="G2027" i="5"/>
  <c r="E1938" i="5"/>
  <c r="X1938" i="5" s="1"/>
  <c r="G1938" i="5"/>
  <c r="E1893" i="5"/>
  <c r="X1893" i="5" s="1"/>
  <c r="G1893" i="5"/>
  <c r="E1798" i="5"/>
  <c r="X1798" i="5" s="1"/>
  <c r="G1798" i="5"/>
  <c r="E975" i="5"/>
  <c r="X975" i="5" s="1"/>
  <c r="G975" i="5"/>
  <c r="E811" i="5"/>
  <c r="X811" i="5" s="1"/>
  <c r="G811" i="5"/>
  <c r="G2247" i="5"/>
  <c r="E2247" i="5"/>
  <c r="X2247" i="5" s="1"/>
  <c r="E2093" i="5"/>
  <c r="X2093" i="5" s="1"/>
  <c r="G2093" i="5"/>
  <c r="I2093" i="5"/>
  <c r="G1982" i="5"/>
  <c r="E1982" i="5"/>
  <c r="X1982" i="5" s="1"/>
  <c r="E1338" i="5"/>
  <c r="X1338" i="5" s="1"/>
  <c r="G1338" i="5"/>
  <c r="G1302" i="5"/>
  <c r="E1302" i="5"/>
  <c r="X1302" i="5" s="1"/>
  <c r="E1022" i="5"/>
  <c r="X1022" i="5" s="1"/>
  <c r="G1022" i="5"/>
  <c r="E918" i="5"/>
  <c r="X918" i="5" s="1"/>
  <c r="G918" i="5"/>
  <c r="G2212" i="5"/>
  <c r="E2393" i="5"/>
  <c r="X2393" i="5" s="1"/>
  <c r="G2393" i="5"/>
  <c r="G1991" i="5"/>
  <c r="E1991" i="5"/>
  <c r="X1991" i="5" s="1"/>
  <c r="F1991" i="5"/>
  <c r="G1936" i="5"/>
  <c r="E1936" i="5"/>
  <c r="X1936" i="5" s="1"/>
  <c r="E1375" i="5"/>
  <c r="X1375" i="5" s="1"/>
  <c r="G1375" i="5"/>
  <c r="G1319" i="5"/>
  <c r="E1319" i="5"/>
  <c r="X1319" i="5" s="1"/>
  <c r="E1031" i="5"/>
  <c r="X1031" i="5" s="1"/>
  <c r="G1031" i="5"/>
  <c r="E1947" i="5"/>
  <c r="X1947" i="5" s="1"/>
  <c r="G1947" i="5"/>
  <c r="G1739" i="5"/>
  <c r="E1739" i="5"/>
  <c r="X1739" i="5" s="1"/>
  <c r="G983" i="5"/>
  <c r="E983" i="5"/>
  <c r="X983" i="5" s="1"/>
  <c r="E2473" i="5"/>
  <c r="X2473" i="5" s="1"/>
  <c r="G2473" i="5"/>
  <c r="J2473" i="5"/>
  <c r="E2345" i="5"/>
  <c r="X2345" i="5" s="1"/>
  <c r="G2345" i="5"/>
  <c r="H2345" i="5"/>
  <c r="G2302" i="5"/>
  <c r="E2302" i="5"/>
  <c r="X2302" i="5" s="1"/>
  <c r="G2256" i="5"/>
  <c r="E2256" i="5"/>
  <c r="X2256" i="5" s="1"/>
  <c r="G2201" i="5"/>
  <c r="E2201" i="5"/>
  <c r="X2201" i="5" s="1"/>
  <c r="E2146" i="5"/>
  <c r="X2146" i="5" s="1"/>
  <c r="G2146" i="5"/>
  <c r="E2091" i="5"/>
  <c r="X2091" i="5" s="1"/>
  <c r="G2091" i="5"/>
  <c r="G2046" i="5"/>
  <c r="E2046" i="5"/>
  <c r="X2046" i="5" s="1"/>
  <c r="E1751" i="5"/>
  <c r="X1751" i="5" s="1"/>
  <c r="G1751" i="5"/>
  <c r="E1564" i="5"/>
  <c r="X1564" i="5" s="1"/>
  <c r="G1564" i="5"/>
  <c r="E1354" i="5"/>
  <c r="X1354" i="5" s="1"/>
  <c r="G1354" i="5"/>
  <c r="E1094" i="5"/>
  <c r="X1094" i="5" s="1"/>
  <c r="G1094" i="5"/>
  <c r="E2321" i="5"/>
  <c r="X2321" i="5" s="1"/>
  <c r="F2321" i="5"/>
  <c r="G2311" i="5"/>
  <c r="E2311" i="5"/>
  <c r="X2311" i="5" s="1"/>
  <c r="E2157" i="5"/>
  <c r="X2157" i="5" s="1"/>
  <c r="G2157" i="5"/>
  <c r="G2055" i="5"/>
  <c r="E2055" i="5"/>
  <c r="X2055" i="5" s="1"/>
  <c r="I2000" i="5"/>
  <c r="G2000" i="5"/>
  <c r="E2000" i="5"/>
  <c r="X2000" i="5" s="1"/>
  <c r="G1945" i="5"/>
  <c r="E1945" i="5"/>
  <c r="X1945" i="5" s="1"/>
  <c r="E1911" i="5"/>
  <c r="X1911" i="5" s="1"/>
  <c r="G1911" i="5"/>
  <c r="E1421" i="5"/>
  <c r="X1421" i="5" s="1"/>
  <c r="G1421" i="5"/>
  <c r="E1103" i="5"/>
  <c r="X1103" i="5" s="1"/>
  <c r="G1103" i="5"/>
  <c r="E1029" i="5"/>
  <c r="X1029" i="5" s="1"/>
  <c r="G1029" i="5"/>
  <c r="E2425" i="5"/>
  <c r="X2425" i="5" s="1"/>
  <c r="G2425" i="5"/>
  <c r="F2425" i="5"/>
  <c r="G1900" i="5"/>
  <c r="E1900" i="5"/>
  <c r="X1900" i="5" s="1"/>
  <c r="E1150" i="5"/>
  <c r="X1150" i="5" s="1"/>
  <c r="G1150" i="5"/>
  <c r="E1837" i="5"/>
  <c r="X1837" i="5" s="1"/>
  <c r="G1837" i="5"/>
  <c r="E1749" i="5"/>
  <c r="X1749" i="5" s="1"/>
  <c r="G1749" i="5"/>
  <c r="E1702" i="5"/>
  <c r="X1702" i="5" s="1"/>
  <c r="G1702" i="5"/>
  <c r="E1682" i="5"/>
  <c r="X1682" i="5" s="1"/>
  <c r="G1682" i="5"/>
  <c r="E1438" i="5"/>
  <c r="X1438" i="5" s="1"/>
  <c r="G1438" i="5"/>
  <c r="E1410" i="5"/>
  <c r="X1410" i="5" s="1"/>
  <c r="G1410" i="5"/>
  <c r="E2377" i="5"/>
  <c r="X2377" i="5" s="1"/>
  <c r="G2377" i="5"/>
  <c r="G2265" i="5"/>
  <c r="E2265" i="5"/>
  <c r="X2265" i="5" s="1"/>
  <c r="I2210" i="5"/>
  <c r="E2210" i="5"/>
  <c r="X2210" i="5" s="1"/>
  <c r="G2210" i="5"/>
  <c r="E2155" i="5"/>
  <c r="X2155" i="5" s="1"/>
  <c r="G2155" i="5"/>
  <c r="G2110" i="5"/>
  <c r="E2110" i="5"/>
  <c r="X2110" i="5" s="1"/>
  <c r="F2064" i="5"/>
  <c r="G2064" i="5"/>
  <c r="E2064" i="5"/>
  <c r="X2064" i="5" s="1"/>
  <c r="G2009" i="5"/>
  <c r="E2009" i="5"/>
  <c r="X2009" i="5" s="1"/>
  <c r="G1111" i="5"/>
  <c r="E1111" i="5"/>
  <c r="X1111" i="5" s="1"/>
  <c r="E2481" i="5"/>
  <c r="X2481" i="5" s="1"/>
  <c r="J2481" i="5"/>
  <c r="E2221" i="5"/>
  <c r="X2221" i="5" s="1"/>
  <c r="G2221" i="5"/>
  <c r="G2119" i="5"/>
  <c r="E2119" i="5"/>
  <c r="X2119" i="5" s="1"/>
  <c r="E1954" i="5"/>
  <c r="X1954" i="5" s="1"/>
  <c r="G1954" i="5"/>
  <c r="G1580" i="5"/>
  <c r="E1580" i="5"/>
  <c r="X1580" i="5" s="1"/>
  <c r="C4" i="5"/>
  <c r="D4" i="5"/>
  <c r="E4" i="5"/>
  <c r="G2492" i="5"/>
  <c r="G2476" i="5"/>
  <c r="G2460" i="5"/>
  <c r="G2444" i="5"/>
  <c r="G2428" i="5"/>
  <c r="G2412" i="5"/>
  <c r="G2396" i="5"/>
  <c r="G2380" i="5"/>
  <c r="G2364" i="5"/>
  <c r="G2348" i="5"/>
  <c r="G2332" i="5"/>
  <c r="G2316" i="5"/>
  <c r="G2268" i="5"/>
  <c r="G2252" i="5"/>
  <c r="G2204" i="5"/>
  <c r="G2188" i="5"/>
  <c r="G2140" i="5"/>
  <c r="G2124" i="5"/>
  <c r="G2076" i="5"/>
  <c r="G2012" i="5"/>
  <c r="G1948" i="5"/>
  <c r="V18" i="5"/>
  <c r="V34" i="5"/>
  <c r="V50" i="5"/>
  <c r="V66" i="5"/>
  <c r="V82" i="5"/>
  <c r="V98" i="5"/>
  <c r="V114" i="5"/>
  <c r="V130" i="5"/>
  <c r="V146" i="5"/>
  <c r="V162" i="5"/>
  <c r="V178" i="5"/>
  <c r="V194" i="5"/>
  <c r="V210" i="5"/>
  <c r="V226" i="5"/>
  <c r="V242" i="5"/>
  <c r="V258" i="5"/>
  <c r="V274" i="5"/>
  <c r="V290" i="5"/>
  <c r="V306" i="5"/>
  <c r="V322" i="5"/>
  <c r="V338" i="5"/>
  <c r="V354" i="5"/>
  <c r="V8" i="5"/>
  <c r="V24" i="5"/>
  <c r="V40" i="5"/>
  <c r="V56" i="5"/>
  <c r="V72" i="5"/>
  <c r="V88" i="5"/>
  <c r="V104" i="5"/>
  <c r="V120" i="5"/>
  <c r="V136" i="5"/>
  <c r="V152" i="5"/>
  <c r="V168" i="5"/>
  <c r="V184" i="5"/>
  <c r="V200" i="5"/>
  <c r="V216" i="5"/>
  <c r="V232" i="5"/>
  <c r="V248" i="5"/>
  <c r="V264" i="5"/>
  <c r="V280" i="5"/>
  <c r="V296" i="5"/>
  <c r="V312" i="5"/>
  <c r="V328" i="5"/>
  <c r="V344" i="5"/>
  <c r="V9" i="5"/>
  <c r="V25" i="5"/>
  <c r="V41" i="5"/>
  <c r="V57" i="5"/>
  <c r="V73" i="5"/>
  <c r="V89" i="5"/>
  <c r="V105" i="5"/>
  <c r="V121" i="5"/>
  <c r="V137" i="5"/>
  <c r="V153" i="5"/>
  <c r="V169" i="5"/>
  <c r="V185" i="5"/>
  <c r="V201" i="5"/>
  <c r="V217" i="5"/>
  <c r="V233" i="5"/>
  <c r="V249" i="5"/>
  <c r="V265" i="5"/>
  <c r="V281" i="5"/>
  <c r="V297" i="5"/>
  <c r="V313" i="5"/>
  <c r="V329" i="5"/>
  <c r="V345" i="5"/>
  <c r="V10" i="5"/>
  <c r="V26" i="5"/>
  <c r="V42" i="5"/>
  <c r="V58" i="5"/>
  <c r="V74" i="5"/>
  <c r="V90" i="5"/>
  <c r="V106" i="5"/>
  <c r="V122" i="5"/>
  <c r="V138" i="5"/>
  <c r="V154" i="5"/>
  <c r="V170" i="5"/>
  <c r="V186" i="5"/>
  <c r="V202" i="5"/>
  <c r="V218" i="5"/>
  <c r="V234" i="5"/>
  <c r="V250" i="5"/>
  <c r="V266" i="5"/>
  <c r="V282" i="5"/>
  <c r="V298" i="5"/>
  <c r="V314" i="5"/>
  <c r="V330" i="5"/>
  <c r="V346" i="5"/>
  <c r="V11" i="5"/>
  <c r="V27" i="5"/>
  <c r="V43" i="5"/>
  <c r="V59" i="5"/>
  <c r="V75" i="5"/>
  <c r="V91" i="5"/>
  <c r="V107" i="5"/>
  <c r="V123" i="5"/>
  <c r="V139" i="5"/>
  <c r="V155" i="5"/>
  <c r="V171" i="5"/>
  <c r="V187" i="5"/>
  <c r="V203" i="5"/>
  <c r="V219" i="5"/>
  <c r="V235" i="5"/>
  <c r="V251" i="5"/>
  <c r="V267" i="5"/>
  <c r="V283" i="5"/>
  <c r="V299" i="5"/>
  <c r="V315" i="5"/>
  <c r="V331" i="5"/>
  <c r="V347" i="5"/>
  <c r="V12" i="5"/>
  <c r="V28" i="5"/>
  <c r="V44" i="5"/>
  <c r="V60" i="5"/>
  <c r="V76" i="5"/>
  <c r="V92" i="5"/>
  <c r="V108" i="5"/>
  <c r="V124" i="5"/>
  <c r="V140" i="5"/>
  <c r="V156" i="5"/>
  <c r="V172" i="5"/>
  <c r="V188" i="5"/>
  <c r="V204" i="5"/>
  <c r="V220" i="5"/>
  <c r="V236" i="5"/>
  <c r="V252" i="5"/>
  <c r="V268" i="5"/>
  <c r="V284" i="5"/>
  <c r="V300" i="5"/>
  <c r="V316" i="5"/>
  <c r="V332" i="5"/>
  <c r="V348" i="5"/>
  <c r="V13" i="5"/>
  <c r="V29" i="5"/>
  <c r="V45" i="5"/>
  <c r="V14" i="5"/>
  <c r="V30" i="5"/>
  <c r="V46" i="5"/>
  <c r="V62" i="5"/>
  <c r="V78" i="5"/>
  <c r="V94" i="5"/>
  <c r="V110" i="5"/>
  <c r="V126" i="5"/>
  <c r="V142" i="5"/>
  <c r="V158" i="5"/>
  <c r="V174" i="5"/>
  <c r="V190" i="5"/>
  <c r="V206" i="5"/>
  <c r="V222" i="5"/>
  <c r="V238" i="5"/>
  <c r="V254" i="5"/>
  <c r="V270" i="5"/>
  <c r="V286" i="5"/>
  <c r="V302" i="5"/>
  <c r="V318" i="5"/>
  <c r="V334" i="5"/>
  <c r="V350" i="5"/>
  <c r="V5" i="5"/>
  <c r="V16" i="5"/>
  <c r="V32" i="5"/>
  <c r="V48" i="5"/>
  <c r="V17" i="5"/>
  <c r="V33" i="5"/>
  <c r="V49" i="5"/>
  <c r="V65" i="5"/>
  <c r="V81" i="5"/>
  <c r="V97" i="5"/>
  <c r="V113" i="5"/>
  <c r="V129" i="5"/>
  <c r="V145" i="5"/>
  <c r="V161" i="5"/>
  <c r="V177" i="5"/>
  <c r="V193" i="5"/>
  <c r="V209" i="5"/>
  <c r="V225" i="5"/>
  <c r="V241" i="5"/>
  <c r="V257" i="5"/>
  <c r="V273" i="5"/>
  <c r="V289" i="5"/>
  <c r="V305" i="5"/>
  <c r="V321" i="5"/>
  <c r="V337" i="5"/>
  <c r="V353" i="5"/>
  <c r="V31" i="5"/>
  <c r="V68" i="5"/>
  <c r="V100" i="5"/>
  <c r="V132" i="5"/>
  <c r="V164" i="5"/>
  <c r="V196" i="5"/>
  <c r="V228" i="5"/>
  <c r="V260" i="5"/>
  <c r="V292" i="5"/>
  <c r="V324" i="5"/>
  <c r="V356" i="5"/>
  <c r="V35" i="5"/>
  <c r="V69" i="5"/>
  <c r="V101" i="5"/>
  <c r="V133" i="5"/>
  <c r="V165" i="5"/>
  <c r="V197" i="5"/>
  <c r="V229" i="5"/>
  <c r="V261" i="5"/>
  <c r="V293" i="5"/>
  <c r="V325" i="5"/>
  <c r="V357" i="5"/>
  <c r="V36" i="5"/>
  <c r="V70" i="5"/>
  <c r="V102" i="5"/>
  <c r="V134" i="5"/>
  <c r="V166" i="5"/>
  <c r="V198" i="5"/>
  <c r="V230" i="5"/>
  <c r="V262" i="5"/>
  <c r="V294" i="5"/>
  <c r="V326" i="5"/>
  <c r="V37" i="5"/>
  <c r="V71" i="5"/>
  <c r="V103" i="5"/>
  <c r="V135" i="5"/>
  <c r="V167" i="5"/>
  <c r="V199" i="5"/>
  <c r="V231" i="5"/>
  <c r="V263" i="5"/>
  <c r="V295" i="5"/>
  <c r="V327" i="5"/>
  <c r="V38" i="5"/>
  <c r="V77" i="5"/>
  <c r="V109" i="5"/>
  <c r="V141" i="5"/>
  <c r="V173" i="5"/>
  <c r="V205" i="5"/>
  <c r="V237" i="5"/>
  <c r="V269" i="5"/>
  <c r="V301" i="5"/>
  <c r="V333" i="5"/>
  <c r="V47" i="5"/>
  <c r="V80" i="5"/>
  <c r="V112" i="5"/>
  <c r="V144" i="5"/>
  <c r="V176" i="5"/>
  <c r="V208" i="5"/>
  <c r="V240" i="5"/>
  <c r="V272" i="5"/>
  <c r="V304" i="5"/>
  <c r="V336" i="5"/>
  <c r="V51" i="5"/>
  <c r="V83" i="5"/>
  <c r="V115" i="5"/>
  <c r="V147" i="5"/>
  <c r="V179" i="5"/>
  <c r="V7" i="5"/>
  <c r="V53" i="5"/>
  <c r="V85" i="5"/>
  <c r="V117" i="5"/>
  <c r="V149" i="5"/>
  <c r="V181" i="5"/>
  <c r="V213" i="5"/>
  <c r="V245" i="5"/>
  <c r="V277" i="5"/>
  <c r="V15" i="5"/>
  <c r="V54" i="5"/>
  <c r="V86" i="5"/>
  <c r="V118" i="5"/>
  <c r="V150" i="5"/>
  <c r="V182" i="5"/>
  <c r="V214" i="5"/>
  <c r="V246" i="5"/>
  <c r="V278" i="5"/>
  <c r="V310" i="5"/>
  <c r="V342" i="5"/>
  <c r="V19" i="5"/>
  <c r="V55" i="5"/>
  <c r="V87" i="5"/>
  <c r="V119" i="5"/>
  <c r="V151" i="5"/>
  <c r="V183" i="5"/>
  <c r="V215" i="5"/>
  <c r="V247" i="5"/>
  <c r="V279" i="5"/>
  <c r="V311" i="5"/>
  <c r="V343" i="5"/>
  <c r="V20" i="5"/>
  <c r="V61" i="5"/>
  <c r="V93" i="5"/>
  <c r="V125" i="5"/>
  <c r="V157" i="5"/>
  <c r="V189" i="5"/>
  <c r="V221" i="5"/>
  <c r="V253" i="5"/>
  <c r="V285" i="5"/>
  <c r="V317" i="5"/>
  <c r="V349" i="5"/>
  <c r="V21" i="5"/>
  <c r="V63" i="5"/>
  <c r="V95" i="5"/>
  <c r="V127" i="5"/>
  <c r="V159" i="5"/>
  <c r="V191" i="5"/>
  <c r="V223" i="5"/>
  <c r="V255" i="5"/>
  <c r="V287" i="5"/>
  <c r="V319" i="5"/>
  <c r="V351" i="5"/>
  <c r="V22" i="5"/>
  <c r="V64" i="5"/>
  <c r="V96" i="5"/>
  <c r="V128" i="5"/>
  <c r="V160" i="5"/>
  <c r="V192" i="5"/>
  <c r="V224" i="5"/>
  <c r="V256" i="5"/>
  <c r="V288" i="5"/>
  <c r="V320" i="5"/>
  <c r="V352" i="5"/>
  <c r="V23" i="5"/>
  <c r="V67" i="5"/>
  <c r="V99" i="5"/>
  <c r="V131" i="5"/>
  <c r="V163" i="5"/>
  <c r="V195" i="5"/>
  <c r="V227" i="5"/>
  <c r="V259" i="5"/>
  <c r="V291" i="5"/>
  <c r="V323" i="5"/>
  <c r="V355" i="5"/>
  <c r="V207" i="5"/>
  <c r="V341" i="5"/>
  <c r="V211" i="5"/>
  <c r="V212" i="5"/>
  <c r="V239" i="5"/>
  <c r="V243" i="5"/>
  <c r="V6" i="5"/>
  <c r="V244" i="5"/>
  <c r="V39" i="5"/>
  <c r="V271" i="5"/>
  <c r="V52" i="5"/>
  <c r="V275" i="5"/>
  <c r="V79" i="5"/>
  <c r="V276" i="5"/>
  <c r="V84" i="5"/>
  <c r="V303" i="5"/>
  <c r="V111" i="5"/>
  <c r="V307" i="5"/>
  <c r="V116" i="5"/>
  <c r="V308" i="5"/>
  <c r="V143" i="5"/>
  <c r="V309" i="5"/>
  <c r="V148" i="5"/>
  <c r="V335" i="5"/>
  <c r="V175" i="5"/>
  <c r="V339" i="5"/>
  <c r="V340" i="5"/>
  <c r="V180" i="5"/>
  <c r="E4" i="8"/>
  <c r="C8" i="6" l="1"/>
  <c r="C9" i="6"/>
  <c r="C7" i="6"/>
  <c r="J208" i="5"/>
  <c r="I208" i="5"/>
  <c r="R208" i="5"/>
  <c r="R327" i="5"/>
  <c r="I327" i="5"/>
  <c r="J327" i="5"/>
  <c r="I134" i="5"/>
  <c r="R134" i="5"/>
  <c r="J134" i="5"/>
  <c r="J324" i="5"/>
  <c r="R324" i="5"/>
  <c r="I324" i="5"/>
  <c r="R257" i="5"/>
  <c r="J257" i="5"/>
  <c r="I257" i="5"/>
  <c r="R48" i="5"/>
  <c r="I48" i="5"/>
  <c r="J48" i="5"/>
  <c r="I158" i="5"/>
  <c r="R158" i="5"/>
  <c r="J158" i="5"/>
  <c r="J300" i="5"/>
  <c r="I300" i="5"/>
  <c r="R300" i="5"/>
  <c r="J44" i="5"/>
  <c r="I44" i="5"/>
  <c r="R44" i="5"/>
  <c r="R139" i="5"/>
  <c r="J139" i="5"/>
  <c r="I139" i="5"/>
  <c r="R234" i="5"/>
  <c r="J234" i="5"/>
  <c r="I234" i="5"/>
  <c r="R329" i="5"/>
  <c r="J329" i="5"/>
  <c r="T329" i="5" s="1"/>
  <c r="I329" i="5"/>
  <c r="R73" i="5"/>
  <c r="I73" i="5"/>
  <c r="J73" i="5"/>
  <c r="J168" i="5"/>
  <c r="R168" i="5"/>
  <c r="I168" i="5"/>
  <c r="R274" i="5"/>
  <c r="J274" i="5"/>
  <c r="I274" i="5"/>
  <c r="I18" i="5"/>
  <c r="J18" i="5"/>
  <c r="R18" i="5"/>
  <c r="J149" i="5"/>
  <c r="I149" i="5"/>
  <c r="R149" i="5"/>
  <c r="J144" i="5"/>
  <c r="R144" i="5"/>
  <c r="I144" i="5"/>
  <c r="R263" i="5"/>
  <c r="J263" i="5"/>
  <c r="T263" i="5" s="1"/>
  <c r="I263" i="5"/>
  <c r="I70" i="5"/>
  <c r="R70" i="5"/>
  <c r="J70" i="5"/>
  <c r="J260" i="5"/>
  <c r="I260" i="5"/>
  <c r="R260" i="5"/>
  <c r="R225" i="5"/>
  <c r="J225" i="5"/>
  <c r="I225" i="5"/>
  <c r="I16" i="5"/>
  <c r="J16" i="5"/>
  <c r="R16" i="5"/>
  <c r="I126" i="5"/>
  <c r="R126" i="5"/>
  <c r="J126" i="5"/>
  <c r="J268" i="5"/>
  <c r="I268" i="5"/>
  <c r="R268" i="5"/>
  <c r="I12" i="5"/>
  <c r="J12" i="5"/>
  <c r="R12" i="5"/>
  <c r="I107" i="5"/>
  <c r="J107" i="5"/>
  <c r="R107" i="5"/>
  <c r="I202" i="5"/>
  <c r="R202" i="5"/>
  <c r="J202" i="5"/>
  <c r="I297" i="5"/>
  <c r="J297" i="5"/>
  <c r="R297" i="5"/>
  <c r="R41" i="5"/>
  <c r="I41" i="5"/>
  <c r="J41" i="5"/>
  <c r="J136" i="5"/>
  <c r="R136" i="5"/>
  <c r="I136" i="5"/>
  <c r="R242" i="5"/>
  <c r="I242" i="5"/>
  <c r="J242" i="5"/>
  <c r="D14" i="6"/>
  <c r="C14" i="6"/>
  <c r="K65" i="6"/>
  <c r="R117" i="5"/>
  <c r="J117" i="5"/>
  <c r="I117" i="5"/>
  <c r="J112" i="5"/>
  <c r="R112" i="5"/>
  <c r="I112" i="5"/>
  <c r="I231" i="5"/>
  <c r="J231" i="5"/>
  <c r="T231" i="5" s="1"/>
  <c r="R231" i="5"/>
  <c r="R36" i="5"/>
  <c r="J36" i="5"/>
  <c r="I36" i="5"/>
  <c r="J228" i="5"/>
  <c r="I228" i="5"/>
  <c r="R228" i="5"/>
  <c r="J209" i="5"/>
  <c r="R209" i="5"/>
  <c r="I209" i="5"/>
  <c r="J5" i="5"/>
  <c r="R5" i="5"/>
  <c r="I5" i="5"/>
  <c r="I110" i="5"/>
  <c r="R110" i="5"/>
  <c r="J110" i="5"/>
  <c r="J252" i="5"/>
  <c r="I252" i="5"/>
  <c r="R252" i="5"/>
  <c r="R347" i="5"/>
  <c r="J347" i="5"/>
  <c r="I347" i="5"/>
  <c r="R91" i="5"/>
  <c r="I91" i="5"/>
  <c r="J91" i="5"/>
  <c r="J186" i="5"/>
  <c r="I186" i="5"/>
  <c r="R186" i="5"/>
  <c r="R281" i="5"/>
  <c r="I281" i="5"/>
  <c r="J281" i="5"/>
  <c r="R25" i="5"/>
  <c r="I25" i="5"/>
  <c r="J25" i="5"/>
  <c r="J120" i="5"/>
  <c r="R120" i="5"/>
  <c r="I120" i="5"/>
  <c r="R226" i="5"/>
  <c r="J226" i="5"/>
  <c r="I226" i="5"/>
  <c r="J87" i="5"/>
  <c r="T87" i="5" s="1"/>
  <c r="R87" i="5"/>
  <c r="I87" i="5"/>
  <c r="R213" i="5"/>
  <c r="J213" i="5"/>
  <c r="I213" i="5"/>
  <c r="J340" i="5"/>
  <c r="R340" i="5"/>
  <c r="I340" i="5"/>
  <c r="J52" i="5"/>
  <c r="R52" i="5"/>
  <c r="I52" i="5"/>
  <c r="R195" i="5"/>
  <c r="I195" i="5"/>
  <c r="J195" i="5"/>
  <c r="R22" i="5"/>
  <c r="J22" i="5"/>
  <c r="I22" i="5"/>
  <c r="R221" i="5"/>
  <c r="I221" i="5"/>
  <c r="J221" i="5"/>
  <c r="R55" i="5"/>
  <c r="I55" i="5"/>
  <c r="J55" i="5"/>
  <c r="J181" i="5"/>
  <c r="R181" i="5"/>
  <c r="I181" i="5"/>
  <c r="J176" i="5"/>
  <c r="R176" i="5"/>
  <c r="I176" i="5"/>
  <c r="J295" i="5"/>
  <c r="R295" i="5"/>
  <c r="I295" i="5"/>
  <c r="R102" i="5"/>
  <c r="J102" i="5"/>
  <c r="I102" i="5"/>
  <c r="J292" i="5"/>
  <c r="I292" i="5"/>
  <c r="R292" i="5"/>
  <c r="J241" i="5"/>
  <c r="R241" i="5"/>
  <c r="I241" i="5"/>
  <c r="R32" i="5"/>
  <c r="J32" i="5"/>
  <c r="I32" i="5"/>
  <c r="I142" i="5"/>
  <c r="R142" i="5"/>
  <c r="J142" i="5"/>
  <c r="J284" i="5"/>
  <c r="I284" i="5"/>
  <c r="R284" i="5"/>
  <c r="J28" i="5"/>
  <c r="R28" i="5"/>
  <c r="I28" i="5"/>
  <c r="J123" i="5"/>
  <c r="I123" i="5"/>
  <c r="R123" i="5"/>
  <c r="R218" i="5"/>
  <c r="J218" i="5"/>
  <c r="I218" i="5"/>
  <c r="R313" i="5"/>
  <c r="I313" i="5"/>
  <c r="J313" i="5"/>
  <c r="I57" i="5"/>
  <c r="J57" i="5"/>
  <c r="R57" i="5"/>
  <c r="J152" i="5"/>
  <c r="R152" i="5"/>
  <c r="I152" i="5"/>
  <c r="R258" i="5"/>
  <c r="J258" i="5"/>
  <c r="I258" i="5"/>
  <c r="B49" i="6"/>
  <c r="G49" i="6" s="1"/>
  <c r="B34" i="6"/>
  <c r="G34" i="6" s="1"/>
  <c r="B29" i="6"/>
  <c r="G29" i="6" s="1"/>
  <c r="B24" i="6"/>
  <c r="G24" i="6" s="1"/>
  <c r="G19" i="6"/>
  <c r="F24" i="6"/>
  <c r="B44" i="6"/>
  <c r="G44" i="6" s="1"/>
  <c r="R339" i="5"/>
  <c r="J339" i="5"/>
  <c r="I339" i="5"/>
  <c r="I271" i="5"/>
  <c r="R271" i="5"/>
  <c r="J271" i="5"/>
  <c r="R163" i="5"/>
  <c r="J163" i="5"/>
  <c r="I163" i="5"/>
  <c r="R351" i="5"/>
  <c r="I351" i="5"/>
  <c r="J351" i="5"/>
  <c r="R189" i="5"/>
  <c r="J189" i="5"/>
  <c r="I189" i="5"/>
  <c r="R19" i="5"/>
  <c r="I19" i="5"/>
  <c r="J19" i="5"/>
  <c r="I175" i="5"/>
  <c r="R175" i="5"/>
  <c r="J175" i="5"/>
  <c r="R39" i="5"/>
  <c r="I39" i="5"/>
  <c r="J39" i="5"/>
  <c r="I131" i="5"/>
  <c r="R131" i="5"/>
  <c r="J131" i="5"/>
  <c r="R319" i="5"/>
  <c r="I319" i="5"/>
  <c r="J319" i="5"/>
  <c r="R157" i="5"/>
  <c r="J157" i="5"/>
  <c r="I157" i="5"/>
  <c r="R342" i="5"/>
  <c r="I342" i="5"/>
  <c r="J342" i="5"/>
  <c r="R335" i="5"/>
  <c r="I335" i="5"/>
  <c r="J335" i="5"/>
  <c r="J244" i="5"/>
  <c r="I244" i="5"/>
  <c r="R244" i="5"/>
  <c r="R99" i="5"/>
  <c r="J99" i="5"/>
  <c r="I99" i="5"/>
  <c r="R287" i="5"/>
  <c r="J287" i="5"/>
  <c r="I287" i="5"/>
  <c r="R125" i="5"/>
  <c r="J125" i="5"/>
  <c r="I125" i="5"/>
  <c r="J310" i="5"/>
  <c r="I310" i="5"/>
  <c r="R310" i="5"/>
  <c r="R85" i="5"/>
  <c r="I85" i="5"/>
  <c r="J85" i="5"/>
  <c r="J80" i="5"/>
  <c r="I80" i="5"/>
  <c r="R80" i="5"/>
  <c r="R199" i="5"/>
  <c r="J199" i="5"/>
  <c r="I199" i="5"/>
  <c r="I357" i="5"/>
  <c r="R357" i="5"/>
  <c r="J357" i="5"/>
  <c r="I196" i="5"/>
  <c r="J196" i="5"/>
  <c r="R196" i="5"/>
  <c r="J193" i="5"/>
  <c r="I193" i="5"/>
  <c r="R193" i="5"/>
  <c r="R350" i="5"/>
  <c r="I350" i="5"/>
  <c r="J350" i="5"/>
  <c r="I94" i="5"/>
  <c r="J94" i="5"/>
  <c r="R94" i="5"/>
  <c r="I236" i="5"/>
  <c r="R236" i="5"/>
  <c r="J236" i="5"/>
  <c r="R331" i="5"/>
  <c r="J331" i="5"/>
  <c r="I331" i="5"/>
  <c r="J75" i="5"/>
  <c r="I75" i="5"/>
  <c r="R75" i="5"/>
  <c r="I170" i="5"/>
  <c r="R170" i="5"/>
  <c r="J170" i="5"/>
  <c r="R265" i="5"/>
  <c r="I265" i="5"/>
  <c r="J265" i="5"/>
  <c r="I9" i="5"/>
  <c r="J9" i="5"/>
  <c r="R9" i="5"/>
  <c r="J104" i="5"/>
  <c r="R104" i="5"/>
  <c r="I104" i="5"/>
  <c r="R210" i="5"/>
  <c r="J210" i="5"/>
  <c r="I210" i="5"/>
  <c r="I148" i="5"/>
  <c r="J148" i="5"/>
  <c r="R148" i="5"/>
  <c r="R6" i="5"/>
  <c r="I6" i="5"/>
  <c r="J6" i="5"/>
  <c r="R67" i="5"/>
  <c r="J67" i="5"/>
  <c r="I67" i="5"/>
  <c r="J255" i="5"/>
  <c r="R255" i="5"/>
  <c r="I255" i="5"/>
  <c r="J93" i="5"/>
  <c r="R93" i="5"/>
  <c r="I93" i="5"/>
  <c r="R278" i="5"/>
  <c r="I278" i="5"/>
  <c r="J278" i="5"/>
  <c r="R53" i="5"/>
  <c r="J53" i="5"/>
  <c r="I53" i="5"/>
  <c r="J47" i="5"/>
  <c r="R47" i="5"/>
  <c r="I47" i="5"/>
  <c r="J167" i="5"/>
  <c r="I167" i="5"/>
  <c r="R167" i="5"/>
  <c r="R325" i="5"/>
  <c r="I325" i="5"/>
  <c r="J325" i="5"/>
  <c r="J164" i="5"/>
  <c r="R164" i="5"/>
  <c r="I164" i="5"/>
  <c r="I177" i="5"/>
  <c r="R177" i="5"/>
  <c r="J177" i="5"/>
  <c r="R334" i="5"/>
  <c r="J334" i="5"/>
  <c r="I334" i="5"/>
  <c r="R78" i="5"/>
  <c r="J78" i="5"/>
  <c r="I78" i="5"/>
  <c r="J220" i="5"/>
  <c r="I220" i="5"/>
  <c r="R220" i="5"/>
  <c r="R315" i="5"/>
  <c r="J315" i="5"/>
  <c r="I315" i="5"/>
  <c r="I59" i="5"/>
  <c r="J59" i="5"/>
  <c r="R59" i="5"/>
  <c r="I154" i="5"/>
  <c r="R154" i="5"/>
  <c r="J154" i="5"/>
  <c r="J249" i="5"/>
  <c r="I249" i="5"/>
  <c r="R249" i="5"/>
  <c r="I344" i="5"/>
  <c r="R344" i="5"/>
  <c r="J344" i="5"/>
  <c r="R88" i="5"/>
  <c r="J88" i="5"/>
  <c r="I88" i="5"/>
  <c r="R194" i="5"/>
  <c r="I194" i="5"/>
  <c r="J194" i="5"/>
  <c r="R7" i="5"/>
  <c r="I7" i="5"/>
  <c r="J7" i="5"/>
  <c r="R333" i="5"/>
  <c r="I333" i="5"/>
  <c r="J333" i="5"/>
  <c r="R135" i="5"/>
  <c r="J135" i="5"/>
  <c r="I135" i="5"/>
  <c r="R293" i="5"/>
  <c r="I293" i="5"/>
  <c r="J293" i="5"/>
  <c r="J132" i="5"/>
  <c r="T132" i="5" s="1"/>
  <c r="R132" i="5"/>
  <c r="I132" i="5"/>
  <c r="I161" i="5"/>
  <c r="R161" i="5"/>
  <c r="J161" i="5"/>
  <c r="J318" i="5"/>
  <c r="I318" i="5"/>
  <c r="R318" i="5"/>
  <c r="R62" i="5"/>
  <c r="I62" i="5"/>
  <c r="J62" i="5"/>
  <c r="J204" i="5"/>
  <c r="I204" i="5"/>
  <c r="R204" i="5"/>
  <c r="R299" i="5"/>
  <c r="J299" i="5"/>
  <c r="I299" i="5"/>
  <c r="I43" i="5"/>
  <c r="J43" i="5"/>
  <c r="R43" i="5"/>
  <c r="I138" i="5"/>
  <c r="R138" i="5"/>
  <c r="J138" i="5"/>
  <c r="R233" i="5"/>
  <c r="J233" i="5"/>
  <c r="T233" i="5" s="1"/>
  <c r="I233" i="5"/>
  <c r="J328" i="5"/>
  <c r="R328" i="5"/>
  <c r="I328" i="5"/>
  <c r="J72" i="5"/>
  <c r="R72" i="5"/>
  <c r="I72" i="5"/>
  <c r="R178" i="5"/>
  <c r="I178" i="5"/>
  <c r="J178" i="5"/>
  <c r="C42" i="6"/>
  <c r="D42" i="6"/>
  <c r="I147" i="5"/>
  <c r="R147" i="5"/>
  <c r="J147" i="5"/>
  <c r="J269" i="5"/>
  <c r="R269" i="5"/>
  <c r="I269" i="5"/>
  <c r="R71" i="5"/>
  <c r="J71" i="5"/>
  <c r="I71" i="5"/>
  <c r="J229" i="5"/>
  <c r="T229" i="5" s="1"/>
  <c r="I229" i="5"/>
  <c r="R229" i="5"/>
  <c r="R68" i="5"/>
  <c r="I68" i="5"/>
  <c r="J68" i="5"/>
  <c r="J129" i="5"/>
  <c r="I129" i="5"/>
  <c r="R129" i="5"/>
  <c r="J286" i="5"/>
  <c r="R286" i="5"/>
  <c r="I286" i="5"/>
  <c r="J30" i="5"/>
  <c r="R30" i="5"/>
  <c r="I30" i="5"/>
  <c r="J172" i="5"/>
  <c r="I172" i="5"/>
  <c r="R172" i="5"/>
  <c r="R267" i="5"/>
  <c r="I267" i="5"/>
  <c r="J267" i="5"/>
  <c r="J11" i="5"/>
  <c r="R11" i="5"/>
  <c r="I11" i="5"/>
  <c r="J106" i="5"/>
  <c r="T106" i="5" s="1"/>
  <c r="I106" i="5"/>
  <c r="R106" i="5"/>
  <c r="R201" i="5"/>
  <c r="J201" i="5"/>
  <c r="I201" i="5"/>
  <c r="J296" i="5"/>
  <c r="I296" i="5"/>
  <c r="R296" i="5"/>
  <c r="R40" i="5"/>
  <c r="I40" i="5"/>
  <c r="J40" i="5"/>
  <c r="J146" i="5"/>
  <c r="I146" i="5"/>
  <c r="R146" i="5"/>
  <c r="F69" i="6"/>
  <c r="G69" i="6" a="1"/>
  <c r="G69" i="6" s="1"/>
  <c r="D74" i="4"/>
  <c r="D37" i="4"/>
  <c r="D61" i="4"/>
  <c r="D43" i="4"/>
  <c r="D49" i="4"/>
  <c r="D31" i="4"/>
  <c r="D67" i="4"/>
  <c r="D55" i="4"/>
  <c r="R311" i="5"/>
  <c r="I311" i="5"/>
  <c r="J311" i="5"/>
  <c r="T311" i="5" s="1"/>
  <c r="J150" i="5"/>
  <c r="I150" i="5"/>
  <c r="R150" i="5"/>
  <c r="J115" i="5"/>
  <c r="I115" i="5"/>
  <c r="R115" i="5"/>
  <c r="J237" i="5"/>
  <c r="R237" i="5"/>
  <c r="I237" i="5"/>
  <c r="R37" i="5"/>
  <c r="I37" i="5"/>
  <c r="J37" i="5"/>
  <c r="I197" i="5"/>
  <c r="R197" i="5"/>
  <c r="J197" i="5"/>
  <c r="J31" i="5"/>
  <c r="R31" i="5"/>
  <c r="I31" i="5"/>
  <c r="I113" i="5"/>
  <c r="R113" i="5"/>
  <c r="J113" i="5"/>
  <c r="R270" i="5"/>
  <c r="J270" i="5"/>
  <c r="I270" i="5"/>
  <c r="R14" i="5"/>
  <c r="I14" i="5"/>
  <c r="J14" i="5"/>
  <c r="J156" i="5"/>
  <c r="R156" i="5"/>
  <c r="I156" i="5"/>
  <c r="R251" i="5"/>
  <c r="J251" i="5"/>
  <c r="I251" i="5"/>
  <c r="R346" i="5"/>
  <c r="I346" i="5"/>
  <c r="J346" i="5"/>
  <c r="R90" i="5"/>
  <c r="I90" i="5"/>
  <c r="J90" i="5"/>
  <c r="R185" i="5"/>
  <c r="J185" i="5"/>
  <c r="I185" i="5"/>
  <c r="J280" i="5"/>
  <c r="I280" i="5"/>
  <c r="R280" i="5"/>
  <c r="R24" i="5"/>
  <c r="I24" i="5"/>
  <c r="J24" i="5"/>
  <c r="R130" i="5"/>
  <c r="I130" i="5"/>
  <c r="J130" i="5"/>
  <c r="B71" i="4"/>
  <c r="A52" i="6" s="1"/>
  <c r="B59" i="4"/>
  <c r="A42" i="6" s="1"/>
  <c r="A27" i="6"/>
  <c r="B53" i="4"/>
  <c r="A37" i="6" s="1"/>
  <c r="B65" i="4"/>
  <c r="A47" i="6" s="1"/>
  <c r="R307" i="5"/>
  <c r="J307" i="5"/>
  <c r="I307" i="5"/>
  <c r="I341" i="5"/>
  <c r="R341" i="5"/>
  <c r="J341" i="5"/>
  <c r="J256" i="5"/>
  <c r="I256" i="5"/>
  <c r="R256" i="5"/>
  <c r="I95" i="5"/>
  <c r="J95" i="5"/>
  <c r="R95" i="5"/>
  <c r="R279" i="5"/>
  <c r="J279" i="5"/>
  <c r="I279" i="5"/>
  <c r="R118" i="5"/>
  <c r="J118" i="5"/>
  <c r="I118" i="5"/>
  <c r="R83" i="5"/>
  <c r="J83" i="5"/>
  <c r="I83" i="5"/>
  <c r="R205" i="5"/>
  <c r="J205" i="5"/>
  <c r="I205" i="5"/>
  <c r="J326" i="5"/>
  <c r="I326" i="5"/>
  <c r="R326" i="5"/>
  <c r="R165" i="5"/>
  <c r="J165" i="5"/>
  <c r="I165" i="5"/>
  <c r="I353" i="5"/>
  <c r="R353" i="5"/>
  <c r="J353" i="5"/>
  <c r="J97" i="5"/>
  <c r="R97" i="5"/>
  <c r="I97" i="5"/>
  <c r="R254" i="5"/>
  <c r="J254" i="5"/>
  <c r="I254" i="5"/>
  <c r="J45" i="5"/>
  <c r="I45" i="5"/>
  <c r="R45" i="5"/>
  <c r="J140" i="5"/>
  <c r="I140" i="5"/>
  <c r="R140" i="5"/>
  <c r="I235" i="5"/>
  <c r="J235" i="5"/>
  <c r="R235" i="5"/>
  <c r="J330" i="5"/>
  <c r="I330" i="5"/>
  <c r="R330" i="5"/>
  <c r="I74" i="5"/>
  <c r="R74" i="5"/>
  <c r="J74" i="5"/>
  <c r="J169" i="5"/>
  <c r="I169" i="5"/>
  <c r="R169" i="5"/>
  <c r="J264" i="5"/>
  <c r="I264" i="5"/>
  <c r="R264" i="5"/>
  <c r="J8" i="5"/>
  <c r="R8" i="5"/>
  <c r="I8" i="5"/>
  <c r="R114" i="5"/>
  <c r="J114" i="5"/>
  <c r="I114" i="5"/>
  <c r="I51" i="5"/>
  <c r="R51" i="5"/>
  <c r="J51" i="5"/>
  <c r="J173" i="5"/>
  <c r="I173" i="5"/>
  <c r="R173" i="5"/>
  <c r="R294" i="5"/>
  <c r="J294" i="5"/>
  <c r="I294" i="5"/>
  <c r="R133" i="5"/>
  <c r="J133" i="5"/>
  <c r="I133" i="5"/>
  <c r="J337" i="5"/>
  <c r="I337" i="5"/>
  <c r="R337" i="5"/>
  <c r="R81" i="5"/>
  <c r="J81" i="5"/>
  <c r="T81" i="5" s="1"/>
  <c r="I81" i="5"/>
  <c r="J238" i="5"/>
  <c r="I238" i="5"/>
  <c r="R238" i="5"/>
  <c r="R29" i="5"/>
  <c r="J29" i="5"/>
  <c r="I29" i="5"/>
  <c r="J124" i="5"/>
  <c r="R124" i="5"/>
  <c r="I124" i="5"/>
  <c r="R219" i="5"/>
  <c r="J219" i="5"/>
  <c r="I219" i="5"/>
  <c r="I314" i="5"/>
  <c r="R314" i="5"/>
  <c r="J314" i="5"/>
  <c r="J58" i="5"/>
  <c r="I58" i="5"/>
  <c r="R58" i="5"/>
  <c r="R153" i="5"/>
  <c r="J153" i="5"/>
  <c r="I153" i="5"/>
  <c r="J248" i="5"/>
  <c r="I248" i="5"/>
  <c r="R248" i="5"/>
  <c r="R354" i="5"/>
  <c r="I354" i="5"/>
  <c r="J354" i="5"/>
  <c r="R98" i="5"/>
  <c r="J98" i="5"/>
  <c r="I98" i="5"/>
  <c r="R145" i="5"/>
  <c r="J145" i="5"/>
  <c r="T145" i="5" s="1"/>
  <c r="I145" i="5"/>
  <c r="J188" i="5"/>
  <c r="R188" i="5"/>
  <c r="I188" i="5"/>
  <c r="I122" i="5"/>
  <c r="R122" i="5"/>
  <c r="J122" i="5"/>
  <c r="J312" i="5"/>
  <c r="R312" i="5"/>
  <c r="I312" i="5"/>
  <c r="I162" i="5"/>
  <c r="R162" i="5"/>
  <c r="J162" i="5"/>
  <c r="J308" i="5"/>
  <c r="R308" i="5"/>
  <c r="I308" i="5"/>
  <c r="J288" i="5"/>
  <c r="I288" i="5"/>
  <c r="R288" i="5"/>
  <c r="R336" i="5"/>
  <c r="I336" i="5"/>
  <c r="J336" i="5"/>
  <c r="R141" i="5"/>
  <c r="J141" i="5"/>
  <c r="I141" i="5"/>
  <c r="J262" i="5"/>
  <c r="I262" i="5"/>
  <c r="R262" i="5"/>
  <c r="J101" i="5"/>
  <c r="I101" i="5"/>
  <c r="R101" i="5"/>
  <c r="J321" i="5"/>
  <c r="I321" i="5"/>
  <c r="R321" i="5"/>
  <c r="R65" i="5"/>
  <c r="I65" i="5"/>
  <c r="J65" i="5"/>
  <c r="R222" i="5"/>
  <c r="J222" i="5"/>
  <c r="I222" i="5"/>
  <c r="R13" i="5"/>
  <c r="I13" i="5"/>
  <c r="J13" i="5"/>
  <c r="J108" i="5"/>
  <c r="I108" i="5"/>
  <c r="R108" i="5"/>
  <c r="R203" i="5"/>
  <c r="J203" i="5"/>
  <c r="I203" i="5"/>
  <c r="R298" i="5"/>
  <c r="J298" i="5"/>
  <c r="I298" i="5"/>
  <c r="J42" i="5"/>
  <c r="I42" i="5"/>
  <c r="R42" i="5"/>
  <c r="R137" i="5"/>
  <c r="I137" i="5"/>
  <c r="J137" i="5"/>
  <c r="R232" i="5"/>
  <c r="J232" i="5"/>
  <c r="I232" i="5"/>
  <c r="J338" i="5"/>
  <c r="R338" i="5"/>
  <c r="I338" i="5"/>
  <c r="R82" i="5"/>
  <c r="I82" i="5"/>
  <c r="J82" i="5"/>
  <c r="R64" i="5"/>
  <c r="I64" i="5"/>
  <c r="J64" i="5"/>
  <c r="R61" i="5"/>
  <c r="I61" i="5"/>
  <c r="J61" i="5"/>
  <c r="J239" i="5"/>
  <c r="I239" i="5"/>
  <c r="R239" i="5"/>
  <c r="J191" i="5"/>
  <c r="R191" i="5"/>
  <c r="I191" i="5"/>
  <c r="R214" i="5"/>
  <c r="J214" i="5"/>
  <c r="I214" i="5"/>
  <c r="I103" i="5"/>
  <c r="J103" i="5"/>
  <c r="R103" i="5"/>
  <c r="R46" i="5"/>
  <c r="I46" i="5"/>
  <c r="J46" i="5"/>
  <c r="J212" i="5"/>
  <c r="I212" i="5"/>
  <c r="R212" i="5"/>
  <c r="J224" i="5"/>
  <c r="I224" i="5"/>
  <c r="R224" i="5"/>
  <c r="J304" i="5"/>
  <c r="I304" i="5"/>
  <c r="R304" i="5"/>
  <c r="J109" i="5"/>
  <c r="I109" i="5"/>
  <c r="R109" i="5"/>
  <c r="R230" i="5"/>
  <c r="J230" i="5"/>
  <c r="I230" i="5"/>
  <c r="R69" i="5"/>
  <c r="I69" i="5"/>
  <c r="J69" i="5"/>
  <c r="R305" i="5"/>
  <c r="J305" i="5"/>
  <c r="I305" i="5"/>
  <c r="R49" i="5"/>
  <c r="J49" i="5"/>
  <c r="I49" i="5"/>
  <c r="J206" i="5"/>
  <c r="I206" i="5"/>
  <c r="R206" i="5"/>
  <c r="J348" i="5"/>
  <c r="I348" i="5"/>
  <c r="R348" i="5"/>
  <c r="R92" i="5"/>
  <c r="I92" i="5"/>
  <c r="J92" i="5"/>
  <c r="J187" i="5"/>
  <c r="R187" i="5"/>
  <c r="I187" i="5"/>
  <c r="R282" i="5"/>
  <c r="J282" i="5"/>
  <c r="I282" i="5"/>
  <c r="I26" i="5"/>
  <c r="R26" i="5"/>
  <c r="J26" i="5"/>
  <c r="R121" i="5"/>
  <c r="J121" i="5"/>
  <c r="I121" i="5"/>
  <c r="J216" i="5"/>
  <c r="I216" i="5"/>
  <c r="R216" i="5"/>
  <c r="R322" i="5"/>
  <c r="I322" i="5"/>
  <c r="J322" i="5"/>
  <c r="R66" i="5"/>
  <c r="I66" i="5"/>
  <c r="J66" i="5"/>
  <c r="I272" i="5"/>
  <c r="R272" i="5"/>
  <c r="J272" i="5"/>
  <c r="I77" i="5"/>
  <c r="J77" i="5"/>
  <c r="R77" i="5"/>
  <c r="I198" i="5"/>
  <c r="J198" i="5"/>
  <c r="R198" i="5"/>
  <c r="J35" i="5"/>
  <c r="R35" i="5"/>
  <c r="I35" i="5"/>
  <c r="R289" i="5"/>
  <c r="I289" i="5"/>
  <c r="J289" i="5"/>
  <c r="R33" i="5"/>
  <c r="I33" i="5"/>
  <c r="J33" i="5"/>
  <c r="T33" i="5" s="1"/>
  <c r="I190" i="5"/>
  <c r="R190" i="5"/>
  <c r="J190" i="5"/>
  <c r="R332" i="5"/>
  <c r="J332" i="5"/>
  <c r="I332" i="5"/>
  <c r="R76" i="5"/>
  <c r="J76" i="5"/>
  <c r="I76" i="5"/>
  <c r="R171" i="5"/>
  <c r="J171" i="5"/>
  <c r="I171" i="5"/>
  <c r="J266" i="5"/>
  <c r="I266" i="5"/>
  <c r="R266" i="5"/>
  <c r="R10" i="5"/>
  <c r="J10" i="5"/>
  <c r="I10" i="5"/>
  <c r="R105" i="5"/>
  <c r="J105" i="5"/>
  <c r="I105" i="5"/>
  <c r="J200" i="5"/>
  <c r="R200" i="5"/>
  <c r="I200" i="5"/>
  <c r="I306" i="5"/>
  <c r="J306" i="5"/>
  <c r="R306" i="5"/>
  <c r="R50" i="5"/>
  <c r="J50" i="5"/>
  <c r="I50" i="5"/>
  <c r="D37" i="6"/>
  <c r="C37" i="6"/>
  <c r="J180" i="5"/>
  <c r="R180" i="5"/>
  <c r="I180" i="5"/>
  <c r="I275" i="5"/>
  <c r="R275" i="5"/>
  <c r="J275" i="5"/>
  <c r="R227" i="5"/>
  <c r="J227" i="5"/>
  <c r="I227" i="5"/>
  <c r="J253" i="5"/>
  <c r="R253" i="5"/>
  <c r="I253" i="5"/>
  <c r="I309" i="5"/>
  <c r="R309" i="5"/>
  <c r="J309" i="5"/>
  <c r="R243" i="5"/>
  <c r="J243" i="5"/>
  <c r="I243" i="5"/>
  <c r="I23" i="5"/>
  <c r="J23" i="5"/>
  <c r="R23" i="5"/>
  <c r="R223" i="5"/>
  <c r="J223" i="5"/>
  <c r="I223" i="5"/>
  <c r="R246" i="5"/>
  <c r="J246" i="5"/>
  <c r="I246" i="5"/>
  <c r="I143" i="5"/>
  <c r="R143" i="5"/>
  <c r="J143" i="5"/>
  <c r="R352" i="5"/>
  <c r="J352" i="5"/>
  <c r="I352" i="5"/>
  <c r="R20" i="5"/>
  <c r="J20" i="5"/>
  <c r="I20" i="5"/>
  <c r="I179" i="5"/>
  <c r="J179" i="5"/>
  <c r="R179" i="5"/>
  <c r="R301" i="5"/>
  <c r="J301" i="5"/>
  <c r="I301" i="5"/>
  <c r="R261" i="5"/>
  <c r="J261" i="5"/>
  <c r="I261" i="5"/>
  <c r="J100" i="5"/>
  <c r="R100" i="5"/>
  <c r="I100" i="5"/>
  <c r="J302" i="5"/>
  <c r="R302" i="5"/>
  <c r="I302" i="5"/>
  <c r="R283" i="5"/>
  <c r="J283" i="5"/>
  <c r="I283" i="5"/>
  <c r="R27" i="5"/>
  <c r="J27" i="5"/>
  <c r="I27" i="5"/>
  <c r="R217" i="5"/>
  <c r="J217" i="5"/>
  <c r="I217" i="5"/>
  <c r="I56" i="5"/>
  <c r="R56" i="5"/>
  <c r="J56" i="5"/>
  <c r="I320" i="5"/>
  <c r="J320" i="5"/>
  <c r="R320" i="5"/>
  <c r="I159" i="5"/>
  <c r="R159" i="5"/>
  <c r="J159" i="5"/>
  <c r="R343" i="5"/>
  <c r="J343" i="5"/>
  <c r="I343" i="5"/>
  <c r="R182" i="5"/>
  <c r="I182" i="5"/>
  <c r="J182" i="5"/>
  <c r="J116" i="5"/>
  <c r="R116" i="5"/>
  <c r="I116" i="5"/>
  <c r="R211" i="5"/>
  <c r="J211" i="5"/>
  <c r="I211" i="5"/>
  <c r="R127" i="5"/>
  <c r="I127" i="5"/>
  <c r="J127" i="5"/>
  <c r="R111" i="5"/>
  <c r="J111" i="5"/>
  <c r="I111" i="5"/>
  <c r="R207" i="5"/>
  <c r="J207" i="5"/>
  <c r="I207" i="5"/>
  <c r="I63" i="5"/>
  <c r="J63" i="5"/>
  <c r="R63" i="5"/>
  <c r="I247" i="5"/>
  <c r="R247" i="5"/>
  <c r="J247" i="5"/>
  <c r="I86" i="5"/>
  <c r="R86" i="5"/>
  <c r="J86" i="5"/>
  <c r="R303" i="5"/>
  <c r="J303" i="5"/>
  <c r="I303" i="5"/>
  <c r="R355" i="5"/>
  <c r="J355" i="5"/>
  <c r="I355" i="5"/>
  <c r="J192" i="5"/>
  <c r="R192" i="5"/>
  <c r="I192" i="5"/>
  <c r="J21" i="5"/>
  <c r="I21" i="5"/>
  <c r="R21" i="5"/>
  <c r="I215" i="5"/>
  <c r="R215" i="5"/>
  <c r="J215" i="5"/>
  <c r="J54" i="5"/>
  <c r="I54" i="5"/>
  <c r="R54" i="5"/>
  <c r="I84" i="5"/>
  <c r="J84" i="5"/>
  <c r="R84" i="5"/>
  <c r="R323" i="5"/>
  <c r="J323" i="5"/>
  <c r="I323" i="5"/>
  <c r="J160" i="5"/>
  <c r="R160" i="5"/>
  <c r="I160" i="5"/>
  <c r="R349" i="5"/>
  <c r="I349" i="5"/>
  <c r="J349" i="5"/>
  <c r="I183" i="5"/>
  <c r="R183" i="5"/>
  <c r="J183" i="5"/>
  <c r="J15" i="5"/>
  <c r="I15" i="5"/>
  <c r="R15" i="5"/>
  <c r="J276" i="5"/>
  <c r="I276" i="5"/>
  <c r="R276" i="5"/>
  <c r="R291" i="5"/>
  <c r="J291" i="5"/>
  <c r="I291" i="5"/>
  <c r="J128" i="5"/>
  <c r="R128" i="5"/>
  <c r="I128" i="5"/>
  <c r="I317" i="5"/>
  <c r="R317" i="5"/>
  <c r="J317" i="5"/>
  <c r="R151" i="5"/>
  <c r="J151" i="5"/>
  <c r="I151" i="5"/>
  <c r="R277" i="5"/>
  <c r="I277" i="5"/>
  <c r="J277" i="5"/>
  <c r="J79" i="5"/>
  <c r="I79" i="5"/>
  <c r="R79" i="5"/>
  <c r="I259" i="5"/>
  <c r="R259" i="5"/>
  <c r="J259" i="5"/>
  <c r="R96" i="5"/>
  <c r="I96" i="5"/>
  <c r="J96" i="5"/>
  <c r="R285" i="5"/>
  <c r="J285" i="5"/>
  <c r="I285" i="5"/>
  <c r="I119" i="5"/>
  <c r="R119" i="5"/>
  <c r="J119" i="5"/>
  <c r="J245" i="5"/>
  <c r="I245" i="5"/>
  <c r="R245" i="5"/>
  <c r="J240" i="5"/>
  <c r="I240" i="5"/>
  <c r="R240" i="5"/>
  <c r="I38" i="5"/>
  <c r="J38" i="5"/>
  <c r="R38" i="5"/>
  <c r="I166" i="5"/>
  <c r="R166" i="5"/>
  <c r="J166" i="5"/>
  <c r="J356" i="5"/>
  <c r="R356" i="5"/>
  <c r="I356" i="5"/>
  <c r="R273" i="5"/>
  <c r="I273" i="5"/>
  <c r="J273" i="5"/>
  <c r="I17" i="5"/>
  <c r="R17" i="5"/>
  <c r="J17" i="5"/>
  <c r="I174" i="5"/>
  <c r="R174" i="5"/>
  <c r="J174" i="5"/>
  <c r="I316" i="5"/>
  <c r="J316" i="5"/>
  <c r="R316" i="5"/>
  <c r="R60" i="5"/>
  <c r="I60" i="5"/>
  <c r="J60" i="5"/>
  <c r="R155" i="5"/>
  <c r="J155" i="5"/>
  <c r="I155" i="5"/>
  <c r="R250" i="5"/>
  <c r="J250" i="5"/>
  <c r="I250" i="5"/>
  <c r="J345" i="5"/>
  <c r="I345" i="5"/>
  <c r="R345" i="5"/>
  <c r="R89" i="5"/>
  <c r="I89" i="5"/>
  <c r="J89" i="5"/>
  <c r="J184" i="5"/>
  <c r="R184" i="5"/>
  <c r="I184" i="5"/>
  <c r="I290" i="5"/>
  <c r="J290" i="5"/>
  <c r="R290" i="5"/>
  <c r="R34" i="5"/>
  <c r="I34" i="5"/>
  <c r="J34" i="5"/>
  <c r="H19" i="6"/>
  <c r="F51" i="6"/>
  <c r="H51" i="6" s="1"/>
  <c r="F67" i="6"/>
  <c r="H67" i="6" s="1"/>
  <c r="F31" i="6"/>
  <c r="H31" i="6" s="1"/>
  <c r="F46" i="6"/>
  <c r="H46" i="6" s="1"/>
  <c r="F41" i="6"/>
  <c r="H41" i="6" s="1"/>
  <c r="H26" i="6"/>
  <c r="F36" i="6"/>
  <c r="H36" i="6" s="1"/>
  <c r="B64" i="6"/>
  <c r="H64" i="6"/>
  <c r="T347" i="5"/>
  <c r="T78" i="5"/>
  <c r="T160" i="5"/>
  <c r="T266" i="5"/>
  <c r="T109" i="5"/>
  <c r="T54" i="5"/>
  <c r="T65" i="5"/>
  <c r="T253" i="5"/>
  <c r="T13" i="5"/>
  <c r="T195" i="5"/>
  <c r="T30" i="5"/>
  <c r="T16" i="5"/>
  <c r="T307" i="5"/>
  <c r="T91" i="5"/>
  <c r="T344" i="5"/>
  <c r="T300" i="5"/>
  <c r="T189" i="5"/>
  <c r="T90" i="5"/>
  <c r="T108" i="5"/>
  <c r="T291" i="5"/>
  <c r="T50" i="5"/>
  <c r="T56" i="5"/>
  <c r="T26" i="5"/>
  <c r="T317" i="5"/>
  <c r="T42" i="5"/>
  <c r="T246" i="5"/>
  <c r="T322" i="5"/>
  <c r="T295" i="5"/>
  <c r="T201" i="5"/>
  <c r="T202" i="5"/>
  <c r="T97" i="5"/>
  <c r="T22" i="5"/>
  <c r="T319" i="5"/>
  <c r="T235" i="5"/>
  <c r="T232" i="5"/>
  <c r="T240" i="5"/>
  <c r="T21" i="5"/>
  <c r="T259" i="5"/>
  <c r="T215" i="5"/>
  <c r="T184" i="5"/>
  <c r="T60" i="5"/>
  <c r="T192" i="5"/>
  <c r="T171" i="5"/>
  <c r="T313" i="5"/>
  <c r="T118" i="5"/>
  <c r="T209" i="5"/>
  <c r="T308" i="5"/>
  <c r="T284" i="5"/>
  <c r="T296" i="5"/>
  <c r="T117" i="5"/>
  <c r="T83" i="5"/>
  <c r="T174" i="5"/>
  <c r="T151" i="5"/>
  <c r="T102" i="5"/>
  <c r="T112" i="5"/>
  <c r="T341" i="5"/>
  <c r="T221" i="5"/>
  <c r="T298" i="5"/>
  <c r="T31" i="5"/>
  <c r="T105" i="5"/>
  <c r="T258" i="5"/>
  <c r="T43" i="5"/>
  <c r="T241" i="5"/>
  <c r="T64" i="5"/>
  <c r="T181" i="5"/>
  <c r="T95" i="5"/>
  <c r="T350" i="5"/>
  <c r="T35" i="5"/>
  <c r="T351" i="5"/>
  <c r="T107" i="5"/>
  <c r="T286" i="5"/>
  <c r="T254" i="5"/>
  <c r="T292" i="5"/>
  <c r="T82" i="5"/>
  <c r="T251" i="5"/>
  <c r="T23" i="5"/>
  <c r="T163" i="5"/>
  <c r="T178" i="5"/>
  <c r="T85" i="5"/>
  <c r="T230" i="5"/>
  <c r="T80" i="5"/>
  <c r="T140" i="5"/>
  <c r="T7" i="5"/>
  <c r="T76" i="5"/>
  <c r="T99" i="5"/>
  <c r="T242" i="5"/>
  <c r="T279" i="5"/>
  <c r="T280" i="5"/>
  <c r="T331" i="5"/>
  <c r="T321" i="5"/>
  <c r="T200" i="5"/>
  <c r="T342" i="5"/>
  <c r="T175" i="5"/>
  <c r="T74" i="5"/>
  <c r="T271" i="5"/>
  <c r="T77" i="5"/>
  <c r="T24" i="5"/>
  <c r="T127" i="5"/>
  <c r="T39" i="5"/>
  <c r="T267" i="5"/>
  <c r="T68" i="5"/>
  <c r="T216" i="5"/>
  <c r="T170" i="5"/>
  <c r="T124" i="5"/>
  <c r="T318" i="5"/>
  <c r="T227" i="5"/>
  <c r="T6" i="5"/>
  <c r="T176" i="5"/>
  <c r="T262" i="5"/>
  <c r="T314" i="5"/>
  <c r="T93" i="5"/>
  <c r="T203" i="5"/>
  <c r="T332" i="5"/>
  <c r="T275" i="5"/>
  <c r="T310" i="5"/>
  <c r="T75" i="5"/>
  <c r="T173" i="5"/>
  <c r="T193" i="5"/>
  <c r="T190" i="5"/>
  <c r="T45" i="5"/>
  <c r="T183" i="5"/>
  <c r="T244" i="5"/>
  <c r="T146" i="5"/>
  <c r="T11" i="5"/>
  <c r="T198" i="5"/>
  <c r="T53" i="5"/>
  <c r="T122" i="5"/>
  <c r="T115" i="5"/>
  <c r="T27" i="5"/>
  <c r="T47" i="5"/>
  <c r="T32" i="5"/>
  <c r="T137" i="5"/>
  <c r="T304" i="5"/>
  <c r="T72" i="5"/>
  <c r="T352" i="5"/>
  <c r="T283" i="5"/>
  <c r="T179" i="5"/>
  <c r="T196" i="5"/>
  <c r="T210" i="5"/>
  <c r="T134" i="5"/>
  <c r="T197" i="5"/>
  <c r="T324" i="5"/>
  <c r="T153" i="5"/>
  <c r="T136" i="5"/>
  <c r="T148" i="5"/>
  <c r="T274" i="5"/>
  <c r="T264" i="5"/>
  <c r="T139" i="5"/>
  <c r="T177" i="5"/>
  <c r="T185" i="5"/>
  <c r="T17" i="5"/>
  <c r="T96" i="5"/>
  <c r="T285" i="5"/>
  <c r="T222" i="5"/>
  <c r="T323" i="5"/>
  <c r="T217" i="5"/>
  <c r="T157" i="5"/>
  <c r="T353" i="5"/>
  <c r="T142" i="5"/>
  <c r="T338" i="5"/>
  <c r="T57" i="5"/>
  <c r="T14" i="5"/>
  <c r="T356" i="5"/>
  <c r="T152" i="5"/>
  <c r="T28" i="5"/>
  <c r="T208" i="5"/>
  <c r="T67" i="5"/>
  <c r="T48" i="5"/>
  <c r="T305" i="5"/>
  <c r="T162" i="5"/>
  <c r="T345" i="5"/>
  <c r="T316" i="5"/>
  <c r="T166" i="5"/>
  <c r="T223" i="5"/>
  <c r="T79" i="5"/>
  <c r="T182" i="5"/>
  <c r="T255" i="5"/>
  <c r="T330" i="5"/>
  <c r="T236" i="5"/>
  <c r="T282" i="5"/>
  <c r="T339" i="5"/>
  <c r="T149" i="5"/>
  <c r="T333" i="5"/>
  <c r="T287" i="5"/>
  <c r="T261" i="5"/>
  <c r="T101" i="5"/>
  <c r="T100" i="5"/>
  <c r="T89" i="5"/>
  <c r="T150" i="5"/>
  <c r="T343" i="5"/>
  <c r="T273" i="5"/>
  <c r="T250" i="5"/>
  <c r="T135" i="5"/>
  <c r="T114" i="5"/>
  <c r="T104" i="5"/>
  <c r="T66" i="5"/>
  <c r="T19" i="5"/>
  <c r="T225" i="5"/>
  <c r="T269" i="5"/>
  <c r="T9" i="5"/>
  <c r="T116" i="5"/>
  <c r="T191" i="5"/>
  <c r="T128" i="5"/>
  <c r="T20" i="5"/>
  <c r="T326" i="5"/>
  <c r="T84" i="5"/>
  <c r="T219" i="5"/>
  <c r="T34" i="5"/>
  <c r="T62" i="5"/>
  <c r="T98" i="5"/>
  <c r="T220" i="5"/>
  <c r="T143" i="5"/>
  <c r="T125" i="5"/>
  <c r="T113" i="5"/>
  <c r="T289" i="5"/>
  <c r="T354" i="5"/>
  <c r="T327" i="5"/>
  <c r="T159" i="5"/>
  <c r="T293" i="5"/>
  <c r="T268" i="5"/>
  <c r="T103" i="5"/>
  <c r="T194" i="5"/>
  <c r="T12" i="5"/>
  <c r="T131" i="5"/>
  <c r="T218" i="5"/>
  <c r="T147" i="5"/>
  <c r="T334" i="5"/>
  <c r="T335" i="5"/>
  <c r="T165" i="5"/>
  <c r="T288" i="5"/>
  <c r="T92" i="5"/>
  <c r="T302" i="5"/>
  <c r="T277" i="5"/>
  <c r="T88" i="5"/>
  <c r="T120" i="5"/>
  <c r="T199" i="5"/>
  <c r="T270" i="5"/>
  <c r="T337" i="5"/>
  <c r="T49" i="5"/>
  <c r="T226" i="5"/>
  <c r="T297" i="5"/>
  <c r="T303" i="5"/>
  <c r="T213" i="5"/>
  <c r="T348" i="5"/>
  <c r="T70" i="5"/>
  <c r="T252" i="5"/>
  <c r="T346" i="5"/>
  <c r="T239" i="5"/>
  <c r="T278" i="5"/>
  <c r="T238" i="5"/>
  <c r="T206" i="5"/>
  <c r="T207" i="5"/>
  <c r="T245" i="5"/>
  <c r="T44" i="5"/>
  <c r="T249" i="5"/>
  <c r="T224" i="5"/>
  <c r="T188" i="5"/>
  <c r="T328" i="5"/>
  <c r="T172" i="5"/>
  <c r="T15" i="5"/>
  <c r="T168" i="5"/>
  <c r="T256" i="5"/>
  <c r="T121" i="5"/>
  <c r="T110" i="5"/>
  <c r="T161" i="5"/>
  <c r="T312" i="5"/>
  <c r="T154" i="5"/>
  <c r="T69" i="5"/>
  <c r="T325" i="5"/>
  <c r="T25" i="5"/>
  <c r="T8" i="5"/>
  <c r="T212" i="5"/>
  <c r="T243" i="5"/>
  <c r="T71" i="5"/>
  <c r="T59" i="5"/>
  <c r="T86" i="5"/>
  <c r="T144" i="5"/>
  <c r="T37" i="5"/>
  <c r="T111" i="5"/>
  <c r="T126" i="5"/>
  <c r="T205" i="5"/>
  <c r="T281" i="5"/>
  <c r="T55" i="5"/>
  <c r="T129" i="5"/>
  <c r="T141" i="5"/>
  <c r="T138" i="5"/>
  <c r="T187" i="5"/>
  <c r="T247" i="5"/>
  <c r="T265" i="5"/>
  <c r="T61" i="5"/>
  <c r="T10" i="5"/>
  <c r="T320" i="5"/>
  <c r="T306" i="5"/>
  <c r="T40" i="5"/>
  <c r="T228" i="5"/>
  <c r="T29" i="5"/>
  <c r="T204" i="5"/>
  <c r="T156" i="5"/>
  <c r="T73" i="5"/>
  <c r="T164" i="5"/>
  <c r="T169" i="5"/>
  <c r="T340" i="5"/>
  <c r="T294" i="5"/>
  <c r="T130" i="5"/>
  <c r="T46" i="5"/>
  <c r="T234" i="5"/>
  <c r="T18" i="5"/>
  <c r="T299" i="5"/>
  <c r="T36" i="5"/>
  <c r="T51" i="5"/>
  <c r="T180" i="5"/>
  <c r="T349" i="5"/>
  <c r="T38" i="5"/>
  <c r="T52" i="5"/>
  <c r="T309" i="5"/>
  <c r="T237" i="5"/>
  <c r="T290" i="5"/>
  <c r="T158" i="5"/>
  <c r="T211" i="5"/>
  <c r="T5" i="5"/>
  <c r="T315" i="5"/>
  <c r="T41" i="5"/>
  <c r="T123" i="5"/>
  <c r="T248" i="5"/>
  <c r="T257" i="5"/>
  <c r="T94" i="5"/>
  <c r="T336" i="5"/>
  <c r="T214" i="5"/>
  <c r="T301" i="5"/>
  <c r="T63" i="5"/>
  <c r="T260" i="5"/>
  <c r="T186" i="5"/>
  <c r="T58" i="5"/>
  <c r="T355" i="5"/>
  <c r="T276" i="5"/>
  <c r="T119" i="5"/>
  <c r="T155" i="5"/>
  <c r="T167" i="5"/>
  <c r="T357" i="5"/>
  <c r="T272" i="5"/>
  <c r="T133" i="5"/>
  <c r="D64" i="6" l="1"/>
  <c r="C64" i="6"/>
  <c r="C36" i="6"/>
  <c r="D36" i="6"/>
  <c r="D26" i="6"/>
  <c r="C26" i="6"/>
  <c r="C41" i="6"/>
  <c r="D41" i="6"/>
  <c r="D46" i="6"/>
  <c r="C46" i="6"/>
  <c r="C31" i="6"/>
  <c r="D31" i="6"/>
  <c r="D67" i="6"/>
  <c r="C67" i="6"/>
  <c r="D51" i="6"/>
  <c r="C51" i="6"/>
  <c r="D19" i="6"/>
  <c r="C19" i="6"/>
  <c r="C69" i="6"/>
  <c r="H69" i="6"/>
  <c r="F44" i="6"/>
  <c r="H44" i="6" s="1"/>
  <c r="F34" i="6"/>
  <c r="H34" i="6" s="1"/>
  <c r="F39" i="6"/>
  <c r="H39" i="6" s="1"/>
  <c r="F54" i="6"/>
  <c r="F65" i="6"/>
  <c r="F49" i="6"/>
  <c r="H49" i="6" s="1"/>
  <c r="F29" i="6"/>
  <c r="H29" i="6" s="1"/>
  <c r="H24" i="6"/>
  <c r="C24" i="6" l="1"/>
  <c r="D24" i="6"/>
  <c r="C29" i="6"/>
  <c r="D29" i="6"/>
  <c r="D49" i="6"/>
  <c r="C49" i="6"/>
  <c r="C2" i="6"/>
  <c r="B2" i="6"/>
  <c r="H65" i="6"/>
  <c r="F58" i="6"/>
  <c r="H58" i="6" s="1"/>
  <c r="F63" i="6"/>
  <c r="H63" i="6" s="1"/>
  <c r="F59" i="6"/>
  <c r="H59" i="6" s="1"/>
  <c r="F55" i="6"/>
  <c r="F57" i="6"/>
  <c r="H57" i="6" s="1"/>
  <c r="H54" i="6"/>
  <c r="F62" i="6"/>
  <c r="H62" i="6" s="1"/>
  <c r="F60" i="6"/>
  <c r="H60" i="6" s="1"/>
  <c r="C39" i="6"/>
  <c r="D39" i="6"/>
  <c r="C34" i="6"/>
  <c r="D34" i="6"/>
  <c r="D44" i="6"/>
  <c r="C44" i="6"/>
  <c r="C60" i="6" l="1"/>
  <c r="D60" i="6"/>
  <c r="D62" i="6"/>
  <c r="C62" i="6"/>
  <c r="C54" i="6"/>
  <c r="D54" i="6"/>
  <c r="D57" i="6"/>
  <c r="C57" i="6"/>
  <c r="F56" i="6"/>
  <c r="H56" i="6" s="1"/>
  <c r="H55" i="6"/>
  <c r="C59" i="6"/>
  <c r="D59" i="6"/>
  <c r="C63" i="6"/>
  <c r="D63" i="6"/>
  <c r="D58" i="6"/>
  <c r="C58" i="6"/>
  <c r="C65" i="6"/>
  <c r="D65"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<sst xmlns="http://schemas.openxmlformats.org/spreadsheetml/2006/main" count="25164" uniqueCount="16080">
  <si>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</si>
  <si>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</si>
  <si>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</si>
  <si>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</si>
  <si>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</si>
  <si>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</si>
  <si>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</si>
  <si>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</si>
  <si>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</si>
  <si>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</si>
  <si>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</si>
  <si>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</si>
  <si>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</si>
  <si>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</si>
  <si>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</si>
  <si>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</si>
  <si>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</si>
  <si>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</si>
  <si>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</si>
  <si>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</si>
  <si>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</si>
  <si>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</si>
  <si>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</si>
  <si>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</si>
  <si>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</si>
  <si>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</si>
  <si>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</si>
  <si>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</si>
  <si>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</si>
  <si>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</si>
  <si>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</si>
  <si>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</si>
  <si>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</si>
  <si>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</si>
  <si>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</si>
  <si>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</si>
  <si>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</si>
  <si>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</si>
  <si>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</si>
  <si>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</si>
  <si>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</si>
  <si>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</si>
  <si>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</si>
  <si>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</si>
  <si>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</si>
  <si>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</si>
  <si>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</si>
  <si>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</si>
  <si>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</si>
  <si>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</si>
  <si>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</si>
  <si>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</si>
  <si>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</si>
  <si>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</si>
  <si>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</si>
  <si>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</si>
  <si>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</si>
  <si>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</si>
  <si>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</si>
  <si>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</si>
  <si>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</si>
  <si>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</si>
  <si>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</si>
  <si>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</si>
  <si>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</si>
  <si>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</si>
  <si>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</si>
  <si>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</si>
  <si>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</si>
  <si>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</si>
  <si>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</si>
  <si>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</si>
  <si>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</si>
  <si>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</si>
  <si>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</si>
  <si>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</si>
  <si>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</si>
  <si>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</si>
  <si>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</si>
  <si>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</si>
  <si>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</si>
  <si>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</si>
  <si>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</si>
  <si>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</si>
  <si>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</si>
  <si>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</si>
  <si>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</si>
  <si>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</si>
  <si>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</si>
  <si>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</si>
  <si>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</si>
  <si>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</si>
  <si>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</si>
  <si>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</si>
  <si>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</si>
  <si>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</si>
  <si>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</si>
  <si>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</si>
  <si>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</si>
  <si>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</si>
  <si>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</si>
  <si>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</si>
  <si>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</si>
  <si>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</si>
  <si>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</si>
  <si>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</si>
  <si>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</si>
  <si>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</si>
  <si>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</si>
  <si>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</si>
  <si>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</si>
  <si>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</si>
  <si>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</si>
  <si>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</si>
  <si>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</si>
  <si>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</si>
  <si>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</si>
  <si>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</si>
  <si>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</si>
  <si>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</si>
  <si>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</si>
  <si>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</si>
  <si>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</si>
  <si>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</si>
  <si>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</si>
  <si>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</si>
  <si>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</si>
  <si>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</si>
  <si>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</si>
  <si>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</si>
  <si>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</si>
  <si>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</si>
  <si>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</si>
  <si>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</si>
  <si>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</si>
  <si>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</si>
  <si>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</si>
  <si>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</si>
  <si>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</si>
  <si>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</si>
  <si>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</si>
  <si>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</si>
  <si>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</si>
  <si>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</si>
  <si>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</si>
  <si>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</si>
  <si>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</si>
  <si>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</si>
  <si>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</si>
  <si>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</si>
  <si>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</si>
  <si>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</si>
  <si>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</si>
  <si>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</si>
  <si>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</si>
  <si>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</si>
  <si>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</si>
  <si>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</si>
  <si>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</si>
  <si>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</si>
  <si>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</si>
  <si>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</si>
  <si>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</si>
  <si>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</si>
  <si>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</si>
  <si>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</si>
  <si>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</si>
  <si>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</si>
  <si>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</si>
  <si>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</si>
  <si>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</si>
  <si>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</si>
  <si>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</si>
  <si>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</si>
  <si>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</si>
  <si>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</si>
  <si>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</si>
  <si>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</si>
  <si>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</si>
  <si>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</si>
  <si>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</si>
  <si>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</si>
  <si>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</si>
  <si>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</si>
  <si>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</si>
  <si>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</si>
  <si>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</si>
  <si>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</si>
  <si>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</si>
  <si>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</si>
  <si>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</si>
  <si>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</si>
  <si>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</si>
  <si>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</si>
  <si>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</si>
  <si>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</si>
  <si>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</si>
  <si>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</si>
  <si>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</si>
  <si>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</si>
  <si>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</si>
  <si>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</si>
  <si>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</si>
  <si>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</si>
  <si>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</si>
  <si>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</si>
  <si>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</si>
  <si>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</si>
  <si>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</si>
  <si>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</si>
  <si>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</si>
  <si>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</si>
  <si>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</si>
  <si>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</si>
  <si>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</si>
  <si>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</si>
  <si>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</si>
  <si>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</si>
  <si>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</si>
  <si>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</si>
  <si>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</si>
  <si>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</si>
  <si>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</si>
  <si>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</si>
  <si>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</si>
  <si>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</si>
  <si>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</si>
  <si>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</si>
  <si>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</si>
  <si>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</si>
  <si>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</si>
  <si>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</si>
  <si>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</si>
  <si>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</si>
  <si>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</si>
  <si>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</si>
  <si>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</si>
  <si>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</si>
  <si>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</si>
  <si>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</si>
  <si>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</si>
  <si>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</si>
  <si>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</si>
  <si>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</si>
  <si>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</si>
  <si>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</si>
  <si>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</si>
  <si>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</si>
  <si>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</si>
  <si>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</si>
  <si>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</si>
  <si>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</si>
  <si>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</si>
  <si>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</si>
  <si>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</si>
  <si>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</si>
  <si>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</si>
  <si>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</si>
  <si>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</si>
  <si>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</si>
  <si>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</si>
  <si>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</si>
  <si>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</si>
  <si>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</si>
  <si>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</si>
  <si>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</si>
  <si>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</si>
  <si>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</si>
  <si>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</si>
  <si>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</si>
  <si>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</si>
  <si>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</si>
  <si>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</si>
  <si>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</si>
  <si>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</si>
  <si>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</si>
  <si>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</si>
  <si>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</si>
  <si>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</si>
  <si>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</si>
  <si>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</si>
  <si>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</si>
  <si>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</si>
  <si>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</si>
  <si>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</si>
  <si>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</si>
  <si>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</si>
  <si>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</si>
  <si>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</si>
  <si>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</si>
  <si>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</si>
  <si>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</si>
  <si>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</si>
  <si>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</si>
  <si>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</si>
  <si>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</si>
  <si>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</si>
  <si>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</si>
  <si>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</si>
  <si>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</si>
  <si>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</si>
  <si>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</si>
  <si>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</si>
  <si>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</si>
  <si>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</si>
  <si>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</si>
  <si>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</si>
  <si>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</si>
  <si>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</si>
  <si>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</si>
  <si>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</si>
  <si>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</si>
  <si>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</si>
  <si>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</si>
  <si>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</si>
  <si>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</si>
  <si>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</si>
  <si>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</si>
  <si>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</si>
  <si>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</si>
  <si>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</si>
  <si>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</si>
  <si>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</si>
  <si>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</si>
  <si>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</si>
  <si>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</si>
  <si>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</si>
  <si>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</si>
  <si>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</si>
  <si>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</si>
  <si>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</si>
  <si>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</si>
  <si>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</si>
  <si>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</si>
  <si>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</si>
  <si>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</si>
  <si>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</si>
  <si>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</si>
  <si>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</si>
  <si>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</si>
  <si>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</si>
  <si>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</si>
  <si>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</si>
  <si>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</si>
  <si>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</si>
  <si>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</si>
  <si>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</si>
  <si>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</si>
  <si>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</si>
  <si>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</si>
  <si>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</si>
  <si>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</si>
  <si>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</si>
  <si>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</si>
  <si>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</si>
  <si>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</si>
  <si>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</si>
  <si>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</si>
  <si>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</si>
  <si>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</si>
  <si>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</si>
  <si>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</si>
  <si>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</si>
  <si>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</si>
  <si>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</si>
  <si>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</si>
  <si>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</si>
  <si>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</si>
  <si>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</si>
  <si>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</si>
  <si>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</si>
  <si>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</si>
  <si>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</si>
  <si>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</si>
  <si>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</si>
  <si>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</si>
  <si>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</si>
  <si>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</si>
  <si>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</si>
  <si>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</si>
  <si>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</si>
  <si>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</si>
  <si>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</si>
  <si>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</si>
  <si>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</si>
  <si>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</si>
  <si>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</si>
  <si>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</si>
  <si>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</si>
  <si>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</si>
  <si>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</si>
  <si>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</si>
  <si>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</si>
  <si>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</si>
  <si>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</si>
  <si>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</si>
  <si>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</si>
  <si>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</si>
  <si>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</si>
  <si>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</si>
  <si>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</si>
  <si>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</si>
  <si>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</si>
  <si>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</si>
  <si>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</si>
  <si>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</si>
  <si>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</si>
  <si>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</si>
  <si>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</si>
  <si>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</si>
  <si>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</si>
  <si>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</si>
  <si>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</si>
  <si>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</si>
  <si>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</si>
  <si>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</si>
  <si>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</si>
  <si>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</si>
  <si>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</si>
  <si>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</si>
  <si>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</si>
  <si>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</si>
  <si>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</si>
  <si>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</si>
  <si>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</si>
  <si>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</si>
  <si>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</si>
  <si>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</si>
  <si>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</si>
  <si>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</si>
  <si>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</si>
  <si>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</si>
  <si>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</si>
  <si>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</si>
  <si>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</si>
  <si>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</si>
  <si>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</si>
  <si>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</si>
  <si>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</si>
  <si>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</si>
  <si>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</si>
  <si>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</si>
  <si>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</si>
  <si>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</si>
  <si>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</si>
  <si>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</si>
  <si>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</si>
  <si>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</si>
  <si>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</si>
  <si>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</si>
  <si>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</si>
  <si>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</si>
  <si>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</si>
  <si>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</si>
  <si>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</si>
  <si>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</si>
  <si>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</si>
  <si>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</si>
  <si>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</si>
  <si>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</si>
  <si>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</si>
  <si>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</si>
  <si>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</si>
  <si>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</si>
  <si>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</si>
  <si>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</si>
  <si>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</si>
  <si>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</si>
  <si>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</si>
  <si>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</si>
  <si>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</si>
  <si>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</si>
  <si>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</si>
  <si>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</si>
  <si>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</si>
  <si>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</si>
  <si>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</si>
  <si>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</si>
  <si>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</si>
  <si>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</si>
  <si>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</si>
  <si>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</si>
  <si>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</si>
  <si>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</si>
  <si>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</si>
  <si>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</si>
  <si>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</si>
  <si>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</si>
  <si>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</si>
  <si>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</si>
  <si>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</si>
  <si>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</si>
  <si>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</si>
  <si>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</si>
  <si>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</si>
  <si>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</si>
  <si>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</si>
  <si>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</si>
  <si>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</si>
  <si>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</si>
  <si>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</si>
  <si>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</si>
  <si>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</si>
  <si>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</si>
  <si>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</si>
  <si>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</si>
  <si>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</si>
  <si>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</si>
  <si>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</si>
  <si>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</si>
  <si>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</si>
  <si>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</si>
  <si>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</si>
  <si>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</si>
  <si>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</si>
  <si>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</si>
  <si>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</si>
  <si>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</si>
  <si>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</si>
  <si>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</si>
  <si>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</si>
  <si>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</si>
  <si>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</si>
  <si>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</si>
  <si>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</si>
  <si>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</si>
  <si>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</si>
  <si>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</si>
  <si>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</si>
  <si>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</si>
  <si>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</si>
  <si>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</si>
  <si>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</si>
  <si>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</si>
  <si>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</si>
  <si>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</si>
  <si>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</si>
  <si>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</si>
  <si>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</si>
  <si>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</si>
  <si>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</si>
  <si>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</si>
  <si>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</si>
  <si>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</si>
  <si>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</si>
  <si>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</si>
  <si>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</si>
  <si>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</si>
  <si>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</si>
  <si>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</si>
  <si>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</si>
  <si>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</si>
  <si>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</si>
  <si>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</si>
  <si>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</si>
  <si>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</si>
  <si>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</si>
  <si>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</si>
  <si>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</si>
  <si>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</si>
  <si>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</si>
  <si>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</si>
  <si>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</si>
  <si>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</si>
  <si>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</si>
  <si>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</si>
  <si>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</si>
  <si>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</si>
  <si>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</si>
  <si>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</si>
  <si>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</si>
  <si>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</si>
  <si>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</si>
  <si>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</si>
  <si>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</si>
  <si>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</si>
  <si>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</si>
  <si>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</si>
  <si>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</si>
  <si>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</si>
  <si>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</si>
  <si>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</si>
  <si>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</si>
  <si>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</si>
  <si>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</si>
  <si>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</si>
  <si>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</si>
  <si>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</si>
  <si>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</si>
  <si>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</si>
  <si>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</si>
  <si>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</si>
  <si>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</si>
  <si>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</si>
  <si>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</si>
  <si>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</si>
  <si>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</si>
  <si>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</si>
  <si>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</si>
  <si>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</si>
  <si>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</si>
  <si>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</si>
  <si>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</si>
  <si>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</si>
  <si>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</si>
  <si>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</si>
  <si>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</si>
  <si>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</si>
  <si>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</si>
  <si>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</si>
  <si>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</si>
  <si>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</si>
  <si>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</si>
  <si>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</si>
  <si>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</si>
  <si>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</si>
  <si>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</si>
  <si>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</si>
  <si>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</si>
  <si>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</si>
  <si>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</si>
  <si>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</si>
  <si>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</si>
  <si>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</si>
  <si>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</si>
  <si>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</si>
  <si>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</si>
  <si>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</si>
  <si>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</si>
  <si>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</si>
  <si>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</si>
  <si>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</si>
  <si>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</si>
  <si>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</si>
  <si>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</si>
  <si>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</si>
  <si>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</si>
  <si>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</si>
  <si>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</si>
  <si>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</si>
  <si>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</si>
  <si>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</si>
  <si>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</si>
  <si>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</si>
  <si>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</si>
  <si>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</si>
  <si>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</si>
  <si>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</si>
  <si>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</si>
  <si>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</si>
  <si>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</si>
  <si>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</si>
  <si>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</si>
  <si>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</si>
  <si>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</si>
  <si>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</si>
  <si>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</si>
  <si>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</si>
  <si>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</si>
  <si>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</si>
  <si>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</si>
  <si>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</si>
  <si>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</si>
  <si>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</si>
  <si>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</si>
  <si>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</si>
  <si>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</si>
  <si>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</si>
  <si>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</si>
  <si>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</si>
  <si>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</si>
  <si>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</si>
  <si>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</si>
  <si>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</si>
  <si>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</si>
  <si>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</si>
  <si>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</si>
  <si>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</si>
  <si>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</si>
  <si>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</si>
  <si>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</si>
  <si>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</si>
  <si>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</si>
  <si>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</si>
  <si>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</si>
  <si>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</si>
  <si>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</si>
  <si>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</si>
  <si>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</si>
  <si>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</si>
  <si>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</si>
  <si>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</si>
  <si>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</si>
  <si>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</si>
  <si>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</si>
  <si>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</si>
  <si>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</si>
  <si>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</si>
  <si>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</si>
  <si>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</si>
  <si>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</si>
  <si>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</si>
  <si>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</si>
  <si>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</si>
  <si>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</si>
  <si>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</si>
  <si>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</si>
  <si>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</si>
  <si>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</si>
  <si>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</si>
  <si>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</si>
  <si>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</si>
  <si>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</si>
  <si>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</si>
  <si>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</si>
  <si>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</si>
  <si>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</si>
  <si>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</si>
  <si>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</si>
  <si>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</si>
  <si>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</si>
  <si>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</si>
  <si>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</si>
  <si>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</si>
  <si>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</si>
  <si>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</si>
  <si>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</si>
  <si>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</si>
  <si>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</si>
  <si>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</si>
  <si>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</si>
  <si>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</si>
  <si>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</si>
  <si>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</si>
  <si>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</si>
  <si>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</si>
  <si>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</si>
  <si>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</si>
  <si>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</si>
  <si>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</si>
  <si>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</si>
  <si>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</si>
  <si>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</si>
  <si>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</si>
  <si>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</si>
  <si>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</si>
  <si>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</si>
  <si>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</si>
  <si>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</si>
  <si>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</si>
  <si>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</si>
  <si>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</si>
  <si>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</si>
  <si>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</si>
  <si>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</si>
  <si>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</si>
  <si>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</si>
  <si>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</si>
  <si>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</si>
  <si>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</si>
  <si>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</si>
  <si>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</si>
  <si>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</si>
  <si>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</si>
  <si>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</si>
  <si>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</si>
  <si>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</si>
  <si>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</si>
  <si>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</si>
  <si>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</si>
  <si>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</si>
  <si>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</si>
  <si>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</si>
  <si>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</si>
  <si>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</si>
  <si>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</si>
  <si>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</si>
  <si>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</si>
  <si>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</si>
  <si>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</si>
  <si>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</si>
  <si>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</si>
  <si>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</si>
  <si>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</si>
  <si>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</si>
  <si>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</si>
  <si>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</si>
  <si>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</si>
  <si>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</si>
  <si>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</si>
  <si>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</si>
  <si>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</si>
  <si>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</si>
  <si>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</si>
  <si>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</si>
  <si>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</si>
  <si>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</si>
  <si>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</si>
  <si>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</si>
  <si>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</si>
  <si>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</si>
  <si>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</si>
  <si>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</si>
  <si>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</si>
  <si>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</si>
  <si>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</si>
  <si>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</si>
  <si>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</si>
  <si>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</si>
  <si>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</si>
  <si>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</si>
  <si>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</si>
  <si>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</si>
  <si>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</si>
  <si>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</si>
  <si>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</si>
  <si>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</si>
  <si>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</si>
  <si>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</si>
  <si>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</si>
  <si>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</si>
  <si>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</si>
  <si>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</si>
  <si>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</si>
  <si>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</si>
  <si>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</si>
  <si>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</si>
  <si>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</si>
  <si>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</si>
  <si>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</si>
  <si>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</si>
  <si>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</si>
  <si>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</si>
  <si>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</si>
  <si>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</si>
  <si>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</si>
  <si>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</si>
  <si>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</si>
  <si>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</si>
  <si>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</si>
  <si>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</si>
  <si>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</si>
  <si>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</si>
  <si>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</si>
  <si>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</si>
  <si>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</si>
  <si>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</si>
  <si>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</si>
  <si>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</si>
  <si>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</si>
  <si>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</si>
  <si>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</si>
  <si>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</si>
  <si>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</si>
  <si>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</si>
  <si>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</si>
  <si>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</si>
  <si>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</si>
  <si>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</si>
  <si>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</si>
  <si>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</si>
  <si>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</si>
  <si>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</si>
  <si>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</si>
  <si>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</si>
  <si>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</si>
  <si>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</si>
  <si>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</si>
  <si>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</si>
  <si>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</si>
  <si>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</si>
  <si>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</si>
  <si>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</si>
  <si>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</si>
  <si>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</si>
  <si>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</si>
  <si>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</si>
  <si>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</si>
  <si>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</si>
  <si>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</si>
  <si>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</si>
  <si>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</si>
  <si>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</si>
  <si>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</si>
  <si>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</si>
  <si>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</si>
  <si>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</si>
  <si>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</si>
  <si>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</si>
  <si>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</si>
  <si>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</si>
  <si>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</si>
  <si>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</si>
  <si>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</si>
  <si>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</si>
  <si>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</si>
  <si>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</si>
  <si>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</si>
  <si>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</si>
  <si>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</si>
  <si>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</si>
  <si>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</si>
  <si>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</si>
  <si>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</si>
  <si>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</si>
  <si>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</si>
  <si>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</si>
  <si>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</si>
  <si>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</si>
  <si>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</si>
  <si>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</si>
  <si>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</si>
  <si>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</si>
  <si>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</si>
  <si>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</si>
  <si>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</si>
  <si>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</si>
  <si>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</si>
  <si>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</si>
  <si>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</si>
  <si>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</si>
  <si>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</si>
  <si>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</si>
  <si>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</si>
  <si>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</si>
  <si>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</si>
  <si>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</si>
  <si>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</si>
  <si>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</si>
  <si>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</si>
  <si>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</si>
  <si>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</si>
  <si>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</si>
  <si>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</si>
  <si>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</si>
  <si>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</si>
  <si>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</si>
  <si>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</si>
  <si>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</si>
  <si>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</si>
  <si>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</si>
  <si>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</si>
  <si>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</si>
  <si>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</si>
  <si>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</si>
  <si>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</si>
  <si>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</si>
  <si>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</si>
  <si>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</si>
  <si>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</si>
  <si>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</si>
  <si>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</si>
  <si>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</si>
  <si>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</si>
  <si>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</si>
  <si>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</si>
  <si>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</si>
  <si>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</si>
  <si>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</si>
  <si>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</si>
  <si>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</si>
  <si>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</si>
  <si>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</si>
  <si>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</si>
  <si>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</si>
  <si>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</si>
  <si>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</si>
  <si>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</si>
  <si>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</si>
  <si>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</si>
  <si>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</si>
  <si>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</si>
  <si>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</si>
  <si>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</si>
  <si>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</si>
  <si>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</si>
  <si>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</si>
  <si>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</si>
  <si>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</si>
  <si>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</si>
  <si>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</si>
  <si>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</si>
  <si>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</si>
  <si>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</si>
  <si>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</si>
  <si>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</si>
  <si>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</si>
  <si>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</si>
  <si>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</si>
  <si>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</si>
  <si>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</si>
  <si>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</si>
  <si>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</si>
  <si>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</si>
  <si>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</si>
  <si>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</si>
  <si>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</si>
  <si>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</si>
  <si>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</si>
  <si>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</si>
  <si>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</si>
  <si>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</si>
  <si>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</si>
  <si>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</si>
  <si>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</si>
  <si>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</si>
  <si>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</si>
  <si>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</si>
  <si>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</si>
  <si>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</si>
  <si>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</si>
  <si>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</si>
  <si>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</si>
  <si>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</si>
  <si>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</si>
  <si>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</si>
  <si>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</si>
  <si>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</si>
  <si>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</si>
  <si>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</si>
  <si>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</si>
  <si>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</si>
  <si>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</si>
  <si>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</si>
  <si>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</si>
  <si>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</si>
  <si>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</si>
  <si>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</si>
  <si>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</si>
  <si>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</si>
  <si>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</si>
  <si>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</si>
  <si>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</si>
  <si>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</si>
  <si>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</si>
  <si>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</si>
  <si>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</si>
  <si>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</si>
  <si>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</si>
  <si>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</si>
  <si>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</si>
  <si>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</si>
  <si>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</si>
  <si>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</si>
  <si>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</si>
  <si>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</si>
  <si>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</si>
  <si>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</si>
  <si>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</si>
  <si>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</si>
  <si>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</si>
  <si>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</si>
  <si>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</si>
  <si>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</si>
  <si>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</si>
  <si>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</si>
  <si>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</si>
  <si>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</si>
  <si>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</si>
  <si>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</si>
  <si>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</si>
  <si>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</si>
  <si>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</si>
  <si>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</si>
  <si>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</si>
  <si>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</si>
  <si>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</si>
  <si>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</si>
  <si>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</si>
  <si>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</si>
  <si>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</si>
  <si>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</si>
  <si>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</si>
  <si>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</si>
  <si>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</si>
  <si>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</si>
  <si>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</si>
  <si>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</si>
  <si>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</si>
  <si>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</si>
  <si>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</si>
  <si>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</si>
  <si>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</si>
  <si>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</si>
  <si>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</si>
  <si>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</si>
  <si>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</si>
  <si>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</si>
  <si>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</si>
  <si>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</si>
  <si>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</si>
  <si>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</si>
  <si>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</si>
  <si>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</si>
  <si>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</si>
  <si>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</si>
  <si>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</si>
  <si>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</si>
  <si>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</si>
  <si>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</si>
  <si>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</si>
  <si>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</si>
  <si>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</si>
  <si>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</si>
  <si>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</si>
  <si>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</si>
  <si>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</si>
  <si>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</si>
  <si>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</si>
  <si>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</si>
  <si>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</si>
  <si>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</si>
  <si>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</si>
  <si>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</si>
  <si>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</si>
  <si>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</si>
  <si>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</si>
  <si>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</si>
  <si>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</si>
  <si>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</si>
  <si>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</si>
  <si>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</si>
  <si>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</si>
  <si>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</si>
  <si>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</si>
  <si>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</si>
  <si>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</si>
  <si>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</si>
  <si>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</si>
  <si>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</si>
  <si>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</si>
  <si>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</si>
  <si>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</si>
  <si>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</si>
  <si>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</si>
  <si>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</si>
  <si>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</si>
  <si>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</si>
  <si>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</si>
  <si>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</si>
  <si>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</si>
  <si>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</si>
  <si>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</si>
  <si>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</si>
  <si>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</si>
  <si>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</si>
  <si>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</si>
  <si>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</si>
  <si>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</si>
  <si>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</si>
  <si>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</si>
  <si>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</si>
  <si>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</si>
  <si>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</si>
  <si>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</si>
  <si>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</si>
  <si>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</si>
  <si>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</si>
  <si>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</si>
  <si>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</si>
  <si>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</si>
  <si>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</si>
  <si>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</si>
  <si>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</si>
  <si>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</si>
  <si>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</si>
  <si>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</si>
  <si>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</si>
  <si>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</si>
  <si>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</si>
  <si>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</si>
  <si>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</si>
  <si>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</si>
  <si>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</si>
  <si>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</si>
  <si>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</si>
  <si>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</si>
  <si>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</si>
  <si>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</si>
  <si>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</si>
  <si>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</si>
  <si>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</si>
  <si>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</si>
  <si>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</si>
  <si>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</si>
  <si>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</si>
  <si>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</si>
  <si>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</si>
  <si>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</si>
  <si>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</si>
  <si>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</si>
  <si>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</si>
  <si>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</si>
  <si>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</si>
  <si>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</si>
  <si>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</si>
  <si>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</si>
  <si>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</si>
  <si>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</si>
  <si>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</si>
  <si>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</si>
  <si>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</si>
  <si>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</si>
  <si>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</si>
  <si>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</si>
  <si>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</si>
  <si>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</si>
  <si>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</si>
  <si>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</si>
  <si>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</si>
  <si>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</si>
  <si>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</si>
  <si>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</si>
  <si>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</si>
  <si>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</si>
  <si>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</si>
  <si>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</si>
  <si>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</si>
  <si>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</si>
  <si>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</si>
  <si>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</si>
  <si>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</si>
  <si>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</si>
  <si>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</si>
  <si>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</si>
  <si>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</si>
  <si>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</si>
  <si>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</si>
  <si>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</si>
  <si>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</si>
  <si>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</si>
  <si>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</si>
  <si>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</si>
  <si>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</si>
  <si>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</si>
  <si>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</si>
  <si>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</si>
  <si>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</si>
  <si>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</si>
  <si>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</si>
  <si>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</si>
  <si>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</si>
  <si>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</si>
  <si>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</si>
  <si>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</si>
  <si>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</si>
  <si>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</si>
  <si>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</si>
  <si>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</si>
  <si>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</si>
  <si>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</si>
  <si>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</si>
  <si>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</si>
  <si>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</si>
  <si>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</si>
  <si>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</si>
  <si>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</si>
  <si>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</si>
  <si>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</si>
  <si>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</si>
  <si>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</si>
  <si>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</si>
  <si>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</si>
  <si>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</si>
  <si>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</si>
  <si>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</si>
  <si>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</si>
  <si>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</si>
  <si>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</si>
  <si>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</si>
  <si>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</si>
  <si>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</si>
  <si>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</si>
  <si>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</si>
  <si>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</si>
  <si>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</si>
  <si>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</si>
  <si>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</si>
  <si>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</si>
  <si>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</si>
  <si>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</si>
  <si>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</si>
  <si>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</si>
  <si>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</si>
  <si>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</si>
  <si>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</si>
  <si>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</si>
  <si>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</si>
  <si>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</si>
  <si>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</si>
  <si>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</si>
  <si>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</si>
  <si>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</si>
  <si>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</si>
  <si>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</si>
  <si>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</si>
  <si>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</si>
  <si>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</si>
  <si>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</si>
  <si>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</si>
  <si>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</si>
  <si>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</si>
  <si>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</si>
  <si>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</si>
  <si>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</si>
  <si>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</si>
  <si>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</si>
  <si>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</si>
  <si>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</si>
  <si>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</si>
  <si>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</si>
  <si>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</si>
  <si>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</si>
  <si>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</si>
  <si>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</si>
  <si>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</si>
  <si>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</si>
  <si>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</si>
  <si>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</si>
  <si>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</si>
  <si>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</si>
  <si>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</si>
  <si>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</si>
  <si>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</si>
  <si>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</si>
  <si>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</si>
  <si>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</si>
  <si>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</si>
  <si>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</si>
  <si>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</si>
  <si>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</si>
  <si>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</si>
  <si>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</si>
  <si>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</si>
  <si>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</si>
  <si>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</si>
  <si>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</si>
  <si>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</si>
  <si>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</si>
  <si>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</si>
  <si>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</si>
  <si>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</si>
  <si>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</si>
  <si>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</si>
  <si>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</si>
  <si>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</si>
  <si>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</si>
  <si>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</si>
  <si>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</si>
  <si>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</si>
  <si>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</si>
  <si>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</si>
  <si>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</si>
  <si>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</si>
  <si>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</si>
  <si>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</si>
  <si>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</si>
  <si>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</si>
  <si>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</si>
  <si>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</si>
  <si>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</si>
  <si>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</si>
  <si>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</si>
  <si>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</si>
  <si>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</si>
  <si>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</si>
  <si>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</si>
  <si>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</si>
  <si>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</si>
  <si>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</si>
  <si>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</si>
  <si>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</si>
  <si>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</si>
  <si>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</si>
  <si>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</si>
  <si>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</si>
  <si>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</si>
  <si>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</si>
  <si>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</si>
  <si>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</si>
  <si>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</si>
  <si>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</si>
  <si>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</si>
  <si>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</si>
  <si>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</si>
  <si>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</si>
  <si>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</si>
  <si>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</si>
  <si>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</si>
  <si>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</si>
  <si>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</si>
  <si>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</si>
  <si>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</si>
  <si>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</si>
  <si>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</si>
  <si>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</si>
  <si>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</si>
  <si>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</si>
  <si>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</si>
  <si>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</si>
  <si>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</si>
  <si>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</si>
  <si>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</si>
  <si>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</si>
  <si>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</si>
  <si>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</si>
  <si>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</si>
  <si>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</si>
  <si>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</si>
  <si>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</si>
  <si>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</si>
  <si>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</si>
  <si>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</si>
  <si>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</si>
  <si>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</si>
  <si>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</si>
  <si>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</si>
  <si>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</si>
  <si>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</si>
  <si>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</si>
  <si>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</si>
  <si>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</si>
  <si>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</si>
  <si>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</si>
  <si>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</si>
  <si>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</si>
  <si>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</si>
  <si>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</si>
  <si>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</si>
  <si>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</si>
  <si>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</si>
  <si>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</si>
  <si>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</si>
  <si>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</si>
  <si>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</si>
  <si>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</si>
  <si>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</si>
  <si>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</si>
  <si>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</si>
  <si>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</si>
  <si>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</si>
  <si>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</si>
  <si>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</si>
  <si>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</si>
  <si>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</si>
  <si>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</si>
  <si>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</si>
  <si>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</si>
  <si>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</si>
  <si>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</si>
  <si>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</si>
  <si>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</si>
  <si>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</si>
  <si>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</si>
  <si>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</si>
  <si>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</si>
  <si>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</si>
  <si>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</si>
  <si>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</si>
  <si>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</si>
  <si>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</si>
  <si>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</si>
  <si>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</si>
  <si>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</si>
  <si>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</si>
  <si>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</si>
  <si>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</si>
  <si>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</si>
  <si>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</si>
  <si>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</si>
  <si>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</si>
  <si>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</si>
  <si>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</si>
  <si>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</si>
  <si>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</si>
  <si>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</si>
  <si>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</si>
  <si>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</si>
  <si>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</si>
  <si>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</si>
  <si>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</si>
  <si>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</si>
  <si>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</si>
  <si>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</si>
  <si>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</si>
  <si>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</si>
  <si>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</si>
  <si>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</si>
  <si>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</si>
  <si>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</si>
  <si>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</si>
  <si>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</si>
  <si>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</si>
  <si>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</si>
  <si>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</si>
  <si>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</si>
  <si>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</si>
  <si>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</si>
  <si>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</si>
  <si>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</si>
  <si>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</si>
  <si>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</si>
  <si>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</si>
  <si>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</si>
  <si>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</si>
  <si>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</si>
  <si>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</si>
  <si>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</si>
  <si>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</si>
  <si>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</si>
  <si>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</si>
  <si>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</si>
  <si>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</si>
  <si>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</si>
  <si>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</si>
  <si>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</si>
  <si>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</si>
  <si>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</si>
  <si>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</si>
  <si>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</si>
  <si>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</si>
  <si>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</si>
  <si>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</si>
  <si>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</si>
  <si>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</si>
  <si>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</si>
  <si>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</si>
  <si>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</si>
  <si>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</si>
  <si>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</si>
  <si>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</si>
  <si>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</si>
  <si>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</si>
  <si>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</si>
  <si>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</si>
  <si>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</si>
  <si>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</si>
  <si>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</si>
  <si>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</si>
  <si>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</si>
  <si>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</si>
  <si>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</si>
  <si>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</si>
  <si>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</si>
  <si>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</si>
  <si>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</si>
  <si>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</si>
  <si>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</si>
  <si>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</si>
  <si>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</si>
  <si>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</si>
  <si>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</si>
  <si>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</si>
  <si>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</si>
  <si>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</si>
  <si>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</si>
  <si>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</si>
  <si>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</si>
  <si>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</si>
  <si>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</si>
  <si>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</si>
  <si>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</si>
  <si>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</si>
  <si>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</si>
  <si>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</si>
  <si>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</si>
  <si>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</si>
  <si>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</si>
  <si>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</si>
  <si>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</si>
  <si>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</si>
  <si>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</si>
  <si>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</si>
  <si>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</si>
  <si>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</si>
  <si>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</si>
  <si>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</si>
  <si>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</si>
  <si>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</si>
  <si>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</si>
  <si>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</si>
  <si>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</si>
  <si>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</si>
  <si>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</si>
  <si>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</si>
  <si>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</si>
  <si>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</si>
  <si>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</si>
  <si>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</si>
  <si>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</si>
  <si>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</si>
  <si>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</si>
  <si>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</si>
  <si>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</si>
  <si>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</si>
  <si>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</si>
  <si>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</si>
  <si>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</si>
  <si>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</si>
  <si>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</si>
  <si>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</si>
  <si>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</si>
  <si>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</si>
  <si>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</si>
  <si>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</si>
  <si>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</si>
  <si>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</si>
  <si>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</si>
  <si>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</si>
  <si>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</si>
  <si>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</si>
  <si>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</si>
  <si>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</si>
  <si>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</si>
  <si>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</si>
  <si>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</si>
  <si>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</si>
  <si>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</si>
  <si>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</si>
  <si>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</si>
  <si>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</si>
  <si>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</si>
  <si>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</si>
  <si>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</si>
  <si>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</si>
  <si>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</si>
  <si>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</si>
  <si>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</si>
  <si>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</si>
  <si>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</si>
  <si>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</si>
  <si>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</si>
  <si>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</si>
  <si>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</si>
  <si>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</si>
  <si>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</si>
  <si>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</si>
  <si>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</si>
  <si>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</si>
  <si>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</si>
  <si>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</si>
  <si>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</si>
  <si>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</si>
  <si>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</si>
  <si>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</si>
  <si>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</si>
  <si>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</si>
  <si>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</si>
  <si>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</si>
  <si>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</si>
  <si>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</si>
  <si>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</si>
  <si>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</si>
  <si>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</si>
  <si>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</si>
  <si>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</si>
  <si>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</si>
  <si>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</si>
  <si>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</si>
  <si>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</si>
  <si>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</si>
  <si>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</si>
  <si>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</si>
  <si>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</si>
  <si>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</si>
  <si>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</si>
  <si>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</si>
  <si>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</si>
  <si>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</si>
  <si>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</si>
  <si>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</si>
  <si>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</si>
  <si>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</si>
  <si>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</si>
  <si>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</si>
  <si>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</si>
  <si>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</si>
  <si>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</si>
  <si>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</si>
  <si>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</si>
  <si>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</si>
  <si>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</si>
  <si>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</si>
  <si>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</si>
  <si>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</si>
  <si>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</si>
  <si>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</si>
  <si>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</si>
  <si>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</si>
  <si>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</si>
  <si>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</si>
  <si>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</si>
  <si>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</si>
  <si>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</si>
  <si>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</si>
  <si>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</si>
  <si>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</si>
  <si>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</si>
  <si>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</si>
  <si>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</si>
  <si>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</si>
  <si>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</si>
  <si>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</si>
  <si>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</si>
  <si>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</si>
  <si>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</si>
  <si>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</si>
  <si>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</si>
  <si>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</si>
  <si>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</si>
  <si>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</si>
  <si>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</si>
  <si>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</si>
  <si>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</si>
  <si>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</si>
  <si>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</si>
  <si>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</si>
  <si>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</si>
  <si>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</si>
  <si>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</si>
  <si>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</si>
  <si>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</si>
  <si>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</si>
  <si>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</si>
  <si>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</si>
  <si>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</si>
  <si>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</si>
  <si>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</si>
  <si>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</si>
  <si>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</si>
  <si>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</si>
  <si>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</si>
  <si>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</si>
  <si>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</si>
  <si>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</si>
  <si>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</si>
  <si>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</si>
  <si>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</si>
  <si>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</si>
  <si>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</si>
  <si>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</si>
  <si>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</si>
  <si>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</si>
  <si>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</si>
  <si>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</si>
  <si>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</si>
  <si>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</si>
  <si>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</si>
  <si>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</si>
  <si>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</si>
  <si>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</si>
  <si>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</si>
  <si>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</si>
  <si>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</si>
  <si>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</si>
  <si>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</si>
  <si>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</si>
  <si>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</si>
  <si>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</si>
  <si>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</si>
  <si>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</si>
  <si>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</si>
  <si>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</si>
  <si>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</si>
  <si>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</si>
  <si>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</si>
  <si>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</si>
  <si>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</si>
  <si>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</si>
  <si>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</si>
  <si>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</si>
  <si>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</si>
  <si>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</si>
  <si>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</si>
  <si>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</si>
  <si>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</si>
  <si>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</si>
  <si>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</si>
  <si>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</si>
  <si>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</si>
  <si>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</si>
  <si>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</si>
  <si>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</si>
  <si>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</si>
  <si>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</si>
  <si>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</si>
  <si>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</si>
  <si>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</si>
  <si>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</si>
  <si>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</si>
  <si>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</si>
  <si>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</si>
  <si>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</si>
  <si>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</si>
  <si>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</si>
  <si>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</si>
  <si>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</si>
  <si>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</si>
  <si>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</si>
  <si>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</si>
  <si>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</si>
  <si>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</si>
  <si>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</si>
  <si>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</si>
  <si>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</si>
  <si>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</si>
  <si>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</si>
  <si>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</si>
  <si>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</si>
  <si>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</si>
  <si>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</si>
  <si>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</si>
  <si>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</si>
  <si>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</si>
  <si>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</si>
  <si>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</si>
  <si>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</si>
  <si>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</si>
  <si>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</si>
  <si>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</si>
  <si>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</si>
  <si>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</si>
  <si>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</si>
  <si>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</si>
  <si>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</si>
  <si>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</si>
  <si>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</si>
  <si>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</si>
  <si>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</si>
  <si>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</si>
  <si>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</si>
  <si>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</si>
  <si>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</si>
  <si>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</si>
  <si>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</si>
  <si>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</si>
  <si>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</si>
  <si>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</si>
  <si>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</si>
  <si>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</si>
  <si>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</si>
  <si>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</si>
  <si>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</si>
  <si>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</si>
  <si>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</si>
  <si>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</si>
  <si>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</si>
  <si>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</si>
  <si>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</si>
  <si>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</si>
  <si>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</si>
  <si>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</si>
  <si>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</si>
  <si>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</si>
  <si>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</si>
  <si>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</si>
  <si>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</si>
  <si>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</si>
  <si>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</si>
  <si>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</si>
  <si>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</si>
  <si>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</si>
  <si>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</si>
  <si>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</si>
  <si>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</si>
  <si>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</si>
  <si>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</si>
  <si>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</si>
  <si>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</si>
  <si>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</si>
  <si>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</si>
  <si>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</si>
  <si>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</si>
  <si>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</si>
  <si>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</si>
  <si>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</si>
  <si>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</si>
  <si>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</si>
  <si>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</si>
  <si>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</si>
  <si>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</si>
  <si>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</si>
  <si>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</si>
  <si>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</si>
  <si>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</si>
  <si>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</si>
  <si>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</si>
  <si>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</si>
  <si>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</si>
  <si>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</si>
  <si>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</si>
  <si>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</si>
  <si>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</si>
  <si>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</si>
  <si>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</si>
  <si>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</si>
  <si>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</si>
  <si>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</si>
  <si>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</si>
  <si>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</si>
  <si>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</si>
  <si>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</si>
  <si>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</si>
  <si>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</si>
  <si>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</si>
  <si>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</si>
  <si>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</si>
  <si>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</si>
  <si>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</si>
  <si>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</si>
  <si>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</si>
  <si>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</si>
  <si>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</si>
  <si>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</si>
  <si>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</si>
  <si>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</si>
  <si>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</si>
  <si>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</si>
  <si>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</si>
  <si>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</si>
  <si>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</si>
  <si>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</si>
  <si>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</si>
  <si>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</si>
  <si>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</si>
  <si>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</si>
  <si>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</si>
  <si>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</si>
  <si>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</si>
  <si>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</si>
  <si>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</si>
  <si>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</si>
  <si>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</si>
  <si>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</si>
  <si>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</si>
  <si>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</si>
  <si>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</si>
  <si>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</si>
  <si>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</si>
  <si>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</si>
  <si>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</si>
  <si>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</si>
  <si>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</si>
  <si>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</si>
  <si>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</si>
  <si>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</si>
  <si>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</si>
  <si>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</si>
  <si>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</si>
  <si>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</si>
  <si>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</si>
  <si>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</si>
  <si>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</si>
  <si>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</si>
  <si>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</si>
  <si>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</si>
  <si>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</si>
  <si>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</si>
  <si>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</si>
  <si>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</si>
  <si>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</si>
  <si>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</si>
  <si>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</si>
  <si>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</si>
  <si>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</si>
  <si>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</si>
  <si>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</si>
  <si>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</si>
  <si>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</si>
  <si>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</si>
  <si>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</si>
  <si>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</si>
  <si>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</si>
  <si>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</si>
  <si>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</si>
  <si>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</si>
  <si>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</si>
  <si>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</si>
  <si>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</si>
  <si>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</si>
  <si>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</si>
  <si>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</si>
  <si>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</si>
  <si>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</si>
  <si>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</si>
  <si>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</si>
  <si>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</si>
  <si>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</si>
  <si>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</si>
  <si>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</si>
  <si>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</si>
  <si>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</si>
  <si>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</si>
  <si>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</si>
  <si>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</si>
  <si>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</si>
  <si>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</si>
  <si>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</si>
  <si>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</si>
  <si>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</si>
  <si>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</si>
  <si>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</si>
  <si>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</si>
  <si>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</si>
  <si>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</si>
  <si>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</si>
  <si>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</si>
  <si>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</si>
  <si>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</si>
  <si>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</si>
  <si>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</si>
  <si>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</si>
  <si>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</si>
  <si>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</si>
  <si>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</si>
  <si>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</si>
  <si>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</si>
  <si>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</si>
  <si>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</si>
  <si>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</si>
  <si>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</si>
  <si>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</si>
  <si>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</si>
  <si>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</si>
  <si>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</si>
  <si>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</si>
  <si>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</si>
  <si>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</si>
  <si>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</si>
  <si>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</si>
  <si>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</si>
  <si>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</si>
  <si>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</si>
  <si>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</si>
  <si>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</si>
  <si>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</si>
  <si>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</si>
  <si>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</si>
  <si>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</si>
  <si>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</si>
  <si>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</si>
  <si>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</si>
  <si>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</si>
  <si>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</si>
  <si>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</si>
  <si>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</si>
  <si>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</si>
  <si>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</si>
  <si>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</si>
  <si>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</si>
  <si>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</si>
  <si>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</si>
  <si>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</si>
  <si>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</si>
  <si>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</si>
  <si>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</si>
  <si>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</si>
  <si>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</si>
  <si>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</si>
  <si>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</si>
  <si>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</si>
  <si>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</si>
  <si>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</si>
  <si>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</si>
  <si>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</si>
  <si>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</si>
  <si>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</si>
  <si>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</si>
  <si>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</si>
  <si>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</si>
  <si>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</si>
  <si>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</si>
  <si>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</si>
  <si>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</si>
  <si>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</si>
  <si>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</si>
  <si>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</si>
  <si>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</si>
  <si>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</si>
  <si>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</si>
  <si>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</si>
  <si>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</si>
  <si>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</si>
  <si>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</si>
  <si>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</si>
  <si>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</si>
  <si>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</si>
  <si>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</si>
  <si>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</si>
  <si>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</si>
  <si>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</si>
  <si>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</si>
  <si>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</si>
  <si>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</si>
  <si>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</si>
  <si>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</si>
  <si>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</si>
  <si>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</si>
  <si>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</si>
  <si>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</si>
  <si>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</si>
  <si>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</si>
  <si>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</si>
  <si>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</si>
  <si>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</si>
  <si>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</si>
  <si>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</si>
  <si>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</si>
  <si>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</si>
  <si>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</si>
  <si>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</si>
  <si>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</si>
  <si>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</si>
  <si>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</si>
  <si>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</si>
  <si>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</si>
  <si>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</si>
  <si>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</si>
  <si>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</si>
  <si>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</si>
  <si>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</si>
  <si>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</si>
  <si>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</si>
  <si>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</si>
  <si>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</si>
  <si>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</si>
  <si>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</si>
  <si>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</si>
  <si>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</si>
  <si>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</si>
  <si>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</si>
  <si>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</si>
  <si>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</si>
  <si>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</si>
  <si>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</si>
  <si>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</si>
  <si>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</si>
  <si>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</si>
  <si>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</si>
  <si>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</si>
  <si>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</si>
  <si>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</si>
  <si>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</si>
  <si>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</si>
  <si>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</si>
  <si>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</si>
  <si>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</si>
  <si>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</si>
  <si>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</si>
  <si>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</si>
  <si>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</si>
  <si>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</si>
  <si>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</si>
  <si>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</si>
  <si>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</si>
  <si>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</si>
  <si>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</si>
  <si>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</si>
  <si>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</si>
  <si>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</si>
  <si>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</si>
  <si>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</si>
  <si>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</si>
  <si>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</si>
  <si>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</si>
  <si>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</si>
  <si>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</si>
  <si>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</si>
  <si>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</si>
  <si>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</si>
  <si>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</si>
  <si>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</si>
  <si>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</si>
  <si>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</si>
  <si>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</si>
  <si>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</si>
  <si>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</si>
  <si>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</si>
  <si>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</si>
  <si>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</si>
  <si>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</si>
  <si>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</si>
  <si>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</si>
  <si>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</si>
  <si>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</si>
  <si>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</si>
  <si>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</si>
  <si>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</si>
  <si>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</si>
  <si>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</si>
  <si>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</si>
  <si>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</si>
  <si>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</si>
  <si>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</si>
  <si>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</si>
  <si>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</si>
  <si>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</si>
  <si>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</si>
  <si>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</si>
  <si>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</si>
  <si>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</si>
  <si>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</si>
  <si>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</si>
  <si>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</si>
  <si>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</si>
  <si>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</si>
  <si>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</si>
  <si>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</si>
  <si>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</si>
  <si>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</si>
  <si>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</si>
  <si>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</si>
  <si>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</si>
  <si>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</si>
  <si>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</si>
  <si>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</si>
  <si>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</si>
  <si>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</si>
  <si>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</si>
  <si>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</si>
  <si>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</si>
  <si>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</si>
  <si>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</si>
  <si>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</si>
  <si>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</si>
  <si>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</si>
  <si>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</si>
  <si>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</si>
  <si>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</si>
  <si>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</si>
  <si>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</si>
  <si>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</si>
  <si>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</si>
  <si>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</si>
  <si>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</si>
  <si>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</si>
  <si>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</si>
  <si>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</si>
  <si>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</si>
  <si>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</si>
  <si>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</si>
  <si>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</si>
  <si>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</si>
  <si>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</si>
  <si>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</si>
  <si>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</si>
  <si>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</si>
  <si>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</si>
  <si>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</si>
  <si>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</si>
  <si>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</si>
  <si>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</si>
  <si>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</si>
  <si>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</si>
  <si>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</si>
  <si>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</si>
  <si>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</si>
  <si>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</si>
  <si>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</si>
  <si>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</si>
  <si>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</si>
  <si>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</si>
  <si>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</si>
  <si>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</si>
  <si>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</si>
  <si>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</si>
  <si>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</si>
  <si>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</si>
  <si>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</si>
  <si>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</si>
  <si>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</si>
  <si>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</si>
  <si>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</si>
  <si>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</si>
  <si>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</si>
  <si>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</si>
  <si>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</si>
  <si>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</si>
  <si>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</si>
  <si>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</si>
  <si>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</si>
  <si>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</si>
  <si>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</si>
  <si>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</si>
  <si>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</si>
  <si>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</si>
  <si>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</si>
  <si>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</si>
  <si>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</si>
  <si>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</si>
  <si>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</si>
  <si>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</si>
  <si>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</si>
  <si>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</si>
  <si>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</si>
  <si>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</si>
  <si>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</si>
  <si>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</si>
  <si>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</si>
  <si>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</si>
  <si>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</si>
  <si>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</si>
  <si>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</si>
  <si>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</si>
  <si>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</si>
  <si>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</si>
  <si>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</si>
  <si>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</si>
  <si>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</si>
  <si>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</si>
  <si>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</si>
  <si>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</si>
  <si>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</si>
  <si>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</si>
  <si>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</si>
  <si>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</si>
  <si>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</si>
  <si>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</si>
  <si>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</si>
  <si>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</si>
  <si>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</si>
  <si>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</si>
  <si>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</si>
  <si>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</si>
  <si>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</si>
  <si>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</si>
  <si>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</si>
  <si>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</si>
  <si>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</si>
  <si>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</si>
  <si>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</si>
  <si>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</si>
  <si>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</si>
  <si>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</si>
  <si>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</si>
  <si>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</si>
  <si>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</si>
  <si>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</si>
  <si>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</si>
  <si>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</si>
  <si>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</si>
  <si>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</si>
  <si>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</si>
  <si>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</si>
  <si>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</si>
  <si>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</si>
  <si>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</si>
  <si>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</si>
  <si>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</si>
  <si>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</si>
  <si>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</si>
  <si>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</si>
  <si>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</si>
  <si>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</si>
  <si>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</si>
  <si>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</si>
  <si>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</si>
  <si>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</si>
  <si>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</si>
  <si>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</si>
  <si>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</si>
  <si>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</si>
  <si>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</si>
  <si>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</si>
  <si>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</si>
  <si>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</si>
  <si>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</si>
  <si>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</si>
  <si>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</si>
  <si>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</si>
  <si>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</si>
  <si>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</si>
  <si>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</si>
  <si>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</si>
  <si>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</si>
  <si>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</si>
  <si>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</si>
  <si>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</si>
  <si>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</si>
  <si>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</si>
  <si>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</si>
  <si>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</si>
  <si>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</si>
  <si>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</si>
  <si>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</si>
  <si>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</si>
  <si>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</si>
  <si>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</si>
  <si>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</si>
  <si>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</si>
  <si>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</si>
  <si>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</si>
  <si>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</si>
  <si>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</si>
  <si>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</si>
  <si>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</si>
  <si>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</si>
  <si>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</si>
  <si>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</si>
  <si>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</si>
  <si>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</si>
  <si>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</si>
  <si>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</si>
  <si>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</si>
  <si>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</si>
  <si>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</si>
  <si>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</si>
  <si>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</si>
  <si>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</si>
  <si>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</si>
  <si>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</si>
  <si>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</si>
  <si>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</si>
  <si>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</si>
  <si>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</si>
  <si>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</si>
  <si>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</si>
  <si>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</si>
  <si>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</si>
  <si>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</si>
  <si>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</si>
  <si>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</si>
  <si>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</si>
  <si>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</si>
  <si>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</si>
  <si>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</si>
  <si>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</si>
  <si>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</si>
  <si>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</si>
  <si>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</si>
  <si>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</si>
  <si>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</si>
  <si>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</si>
  <si>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</si>
  <si>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</si>
  <si>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</si>
  <si>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</si>
  <si>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</si>
  <si>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</si>
  <si>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</si>
  <si>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</si>
  <si>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</si>
  <si>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</si>
  <si>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</si>
  <si>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</si>
  <si>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</si>
  <si>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</si>
  <si>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</si>
  <si>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</si>
  <si>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</si>
  <si>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</si>
  <si>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</si>
  <si>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</si>
  <si>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</si>
  <si>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</si>
  <si>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</si>
  <si>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</si>
  <si>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</si>
  <si>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</si>
  <si>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</si>
  <si>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</si>
  <si>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</si>
  <si>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</si>
  <si>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</si>
  <si>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</si>
  <si>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</si>
  <si>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</si>
  <si>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</si>
  <si>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</si>
  <si>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</si>
  <si>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</si>
  <si>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</si>
  <si>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</si>
  <si>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</si>
  <si>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</si>
  <si>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</si>
  <si>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</si>
  <si>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</si>
  <si>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</si>
  <si>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</si>
  <si>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</si>
  <si>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</si>
  <si>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</si>
  <si>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</si>
  <si>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</si>
  <si>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</si>
  <si>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</si>
  <si>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</si>
  <si>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</si>
  <si>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</si>
  <si>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</si>
  <si>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</si>
  <si>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</si>
  <si>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</si>
  <si>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</si>
  <si>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</si>
  <si>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</si>
  <si>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</si>
  <si>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</si>
  <si>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</si>
  <si>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</si>
  <si>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</si>
  <si>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</si>
  <si>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</si>
  <si>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</si>
  <si>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</si>
  <si>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</si>
  <si>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</si>
  <si>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</si>
  <si>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</si>
  <si>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</si>
  <si>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</si>
  <si>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</si>
  <si>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</si>
  <si>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</si>
  <si>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</si>
  <si>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</si>
  <si>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</si>
  <si>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</si>
  <si>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</si>
  <si>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</si>
  <si>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</si>
  <si>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</si>
  <si>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</si>
  <si>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</si>
  <si>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</si>
  <si>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</si>
  <si>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</si>
  <si>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</si>
  <si>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</si>
  <si>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</si>
  <si>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</si>
  <si>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</si>
  <si>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</si>
  <si>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</si>
  <si>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</si>
  <si>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</si>
  <si>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</si>
  <si>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</si>
  <si>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</si>
  <si>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</si>
  <si>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</si>
  <si>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</si>
  <si>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</si>
  <si>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</si>
  <si>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</si>
  <si>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</si>
  <si>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</si>
  <si>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</si>
  <si>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</si>
  <si>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</si>
  <si>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</si>
  <si>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</si>
  <si>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</si>
  <si>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</si>
  <si>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</si>
  <si>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</si>
  <si>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</si>
  <si>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</si>
  <si>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</si>
  <si>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</si>
  <si>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</si>
  <si>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</si>
  <si>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</si>
  <si>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</si>
  <si>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</si>
  <si>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</si>
  <si>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</si>
  <si>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</si>
  <si>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</si>
  <si>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</si>
  <si>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</si>
  <si>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</si>
  <si>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</si>
  <si>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</si>
  <si>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</si>
  <si>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</si>
  <si>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</si>
  <si>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</si>
  <si>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</si>
  <si>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</si>
  <si>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</si>
  <si>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</si>
  <si>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</si>
  <si>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</si>
  <si>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</si>
  <si>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</si>
  <si>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</si>
  <si>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</si>
  <si>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</si>
  <si>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</si>
  <si>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</si>
  <si>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</si>
  <si>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</si>
  <si>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</si>
  <si>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</si>
  <si>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</si>
  <si>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</si>
  <si>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</si>
  <si>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</si>
  <si>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</si>
  <si>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</si>
  <si>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</si>
  <si>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</si>
  <si>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</si>
  <si>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</si>
  <si>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</si>
  <si>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</si>
  <si>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</si>
  <si>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</si>
  <si>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</si>
  <si>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</si>
  <si>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</si>
  <si>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</si>
  <si>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</si>
  <si>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</si>
  <si>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</si>
  <si>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</si>
  <si>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</si>
  <si>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</si>
  <si>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</si>
  <si>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</si>
  <si>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</si>
  <si>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</si>
  <si>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</si>
  <si>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</si>
  <si>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</si>
  <si>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</si>
  <si>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</si>
  <si>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</si>
  <si>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</si>
  <si>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</si>
  <si>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</si>
  <si>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</si>
  <si>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</si>
  <si>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</si>
  <si>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</si>
  <si>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</si>
  <si>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</si>
  <si>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</si>
  <si>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</si>
  <si>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</si>
  <si>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</si>
  <si>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</si>
  <si>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</si>
  <si>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</si>
  <si>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</si>
  <si>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</si>
  <si>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</si>
  <si>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</si>
  <si>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</si>
  <si>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</si>
  <si>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</si>
  <si>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</si>
  <si>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</si>
  <si>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</si>
  <si>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</si>
  <si>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</si>
  <si>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</si>
  <si>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</si>
  <si>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</si>
  <si>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</si>
  <si>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</si>
  <si>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</si>
  <si>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</si>
  <si>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</si>
  <si>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</si>
  <si>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</si>
  <si>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</si>
  <si>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</si>
  <si>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</si>
  <si>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</si>
  <si>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</si>
  <si>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</si>
  <si>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</si>
  <si>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</si>
  <si>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</si>
  <si>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</si>
  <si>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</si>
  <si>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</si>
  <si>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</si>
  <si>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</si>
  <si>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</si>
  <si>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</si>
  <si>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</si>
  <si>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</si>
  <si>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</si>
  <si>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</si>
  <si>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</si>
  <si>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</si>
  <si>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</si>
  <si>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</si>
  <si>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</si>
  <si>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</si>
  <si>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</si>
  <si>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</si>
  <si>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</si>
  <si>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</si>
  <si>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</si>
  <si>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</si>
  <si>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</si>
  <si>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</si>
  <si>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</si>
  <si>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</si>
  <si>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</si>
  <si>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</si>
  <si>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</si>
  <si>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</si>
  <si>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</si>
  <si>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</si>
  <si>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</si>
  <si>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</si>
  <si>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</si>
  <si>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</si>
  <si>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</si>
  <si>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</si>
  <si>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</si>
  <si>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</si>
  <si>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</si>
  <si>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</si>
  <si>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</si>
  <si>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</si>
  <si>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</si>
  <si>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</si>
  <si>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</si>
  <si>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</si>
  <si>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</si>
  <si>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</si>
  <si>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</si>
  <si>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</si>
  <si>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</si>
  <si>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</si>
  <si>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</si>
  <si>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</si>
  <si>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</si>
  <si>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</si>
  <si>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</si>
  <si>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</si>
  <si>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</si>
  <si>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</si>
  <si>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</si>
  <si>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</si>
  <si>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</si>
  <si>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</si>
  <si>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</si>
  <si>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</si>
  <si>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</si>
  <si>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</si>
  <si>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</si>
  <si>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</si>
  <si>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</si>
  <si>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</si>
  <si>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</si>
  <si>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</si>
  <si>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</si>
  <si>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</si>
  <si>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</si>
  <si>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</si>
  <si>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</si>
  <si>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</si>
  <si>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</si>
  <si>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</si>
  <si>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</si>
  <si>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</si>
  <si>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</si>
  <si>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</si>
  <si>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</si>
  <si>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</si>
  <si>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</si>
  <si>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</si>
  <si>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</si>
  <si>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</si>
  <si>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</si>
  <si>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</si>
  <si>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</si>
  <si>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</si>
  <si>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</si>
  <si>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</si>
  <si>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</si>
  <si>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</si>
  <si>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</si>
  <si>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</si>
  <si>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</si>
  <si>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</si>
  <si>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</si>
  <si>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</si>
  <si>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</si>
  <si>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</si>
  <si>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</si>
  <si>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</si>
  <si>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</si>
  <si>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</si>
  <si>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</si>
  <si>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</si>
  <si>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</si>
  <si>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</si>
  <si>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</si>
  <si>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</si>
  <si>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</si>
  <si>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</si>
  <si>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</si>
  <si>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</si>
  <si>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</si>
  <si>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</si>
  <si>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</si>
  <si>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</si>
  <si>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</si>
  <si>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</si>
  <si>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</si>
  <si>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</si>
  <si>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</si>
  <si>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</si>
  <si>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</si>
  <si>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</si>
  <si>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</si>
  <si>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</si>
  <si>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</si>
  <si>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</si>
  <si>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</si>
  <si>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</si>
  <si>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</si>
  <si>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</si>
  <si>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</si>
  <si>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</si>
  <si>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</si>
  <si>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</si>
  <si>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</si>
  <si>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</si>
  <si>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</si>
  <si>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</si>
  <si>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</si>
  <si>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</si>
  <si>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</si>
  <si>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</si>
  <si>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</si>
  <si>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</si>
  <si>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</si>
  <si>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</si>
  <si>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</si>
  <si>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</si>
  <si>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</si>
  <si>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</si>
  <si>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</si>
  <si>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</si>
  <si>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</si>
  <si>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</si>
  <si>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</si>
  <si>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</si>
  <si>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</si>
  <si>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</si>
  <si>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</si>
  <si>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</si>
  <si>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</si>
  <si>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</si>
  <si>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</si>
  <si>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</si>
  <si>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</si>
  <si>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</si>
  <si>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</si>
  <si>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</si>
  <si>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</si>
  <si>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</si>
  <si>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</si>
  <si>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</si>
  <si>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</si>
  <si>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</si>
  <si>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</si>
  <si>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</si>
  <si>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</si>
  <si>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</si>
  <si>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</si>
  <si>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</si>
  <si>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</si>
  <si>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</si>
  <si>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</si>
  <si>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</si>
  <si>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</si>
  <si>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</si>
  <si>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</si>
  <si>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</si>
  <si>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</si>
  <si>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</si>
  <si>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</si>
  <si>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</si>
  <si>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</si>
  <si>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</si>
  <si>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</si>
  <si>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</si>
  <si>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</si>
  <si>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</si>
  <si>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</si>
  <si>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</si>
  <si>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</si>
  <si>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</si>
  <si>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</si>
  <si>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</si>
  <si>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</si>
  <si>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</si>
  <si>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</si>
  <si>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</si>
  <si>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</si>
  <si>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</si>
  <si>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</si>
  <si>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</si>
  <si>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</si>
  <si>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</si>
  <si>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</si>
  <si>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</si>
  <si>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</si>
  <si>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</si>
  <si>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</si>
  <si>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</si>
  <si>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</si>
  <si>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</si>
  <si>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</si>
  <si>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</si>
  <si>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</si>
  <si>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</si>
  <si>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</si>
  <si>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</si>
  <si>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</si>
  <si>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</si>
  <si>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</si>
  <si>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</si>
  <si>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</si>
  <si>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</si>
  <si>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</si>
  <si>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</si>
  <si>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</si>
  <si>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</si>
  <si>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</si>
  <si>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</si>
  <si>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</si>
  <si>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</si>
  <si>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</si>
  <si>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</si>
  <si>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</si>
  <si>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</si>
  <si>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</si>
  <si>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</si>
  <si>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</si>
  <si>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</si>
  <si>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</si>
  <si>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</si>
  <si>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</si>
  <si>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</si>
  <si>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</si>
  <si>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</si>
  <si>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</si>
  <si>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</si>
  <si>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</si>
  <si>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</si>
  <si>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</si>
  <si>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</si>
  <si>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</si>
  <si>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</si>
  <si>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</si>
  <si>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</si>
  <si>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</si>
  <si>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</si>
  <si>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</si>
  <si>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</si>
  <si>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</si>
  <si>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</si>
  <si>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</si>
  <si>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</si>
  <si>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</si>
  <si>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</si>
  <si>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</si>
  <si>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</si>
  <si>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</si>
  <si>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</si>
  <si>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</si>
  <si>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</si>
  <si>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</si>
  <si>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</si>
  <si>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</si>
  <si>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</si>
  <si>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</si>
  <si>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</si>
  <si>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</si>
  <si>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</si>
  <si>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</si>
  <si>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</si>
  <si>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</si>
  <si>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</si>
  <si>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</si>
  <si>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</si>
  <si>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</si>
  <si>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</si>
  <si>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</si>
  <si>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</si>
  <si>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</si>
  <si>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</si>
  <si>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</si>
  <si>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</si>
  <si>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</si>
  <si>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</si>
  <si>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</si>
  <si>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</si>
  <si>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</si>
  <si>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</si>
  <si>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</si>
  <si>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</si>
  <si>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</si>
  <si>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</si>
  <si>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</si>
  <si>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</si>
  <si>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</si>
  <si>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</si>
  <si>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</si>
  <si>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</si>
  <si>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</si>
  <si>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</si>
  <si>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</si>
  <si>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</si>
  <si>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</si>
  <si>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</si>
  <si>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</si>
  <si>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</si>
  <si>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</si>
  <si>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</si>
  <si>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</si>
  <si>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</si>
  <si>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</si>
  <si>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</si>
  <si>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</si>
  <si>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</si>
  <si>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</si>
  <si>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</si>
  <si>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</si>
  <si>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</si>
  <si>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</si>
  <si>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</si>
  <si>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</si>
  <si>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</si>
  <si>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</si>
  <si>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</si>
  <si>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</si>
  <si>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</si>
  <si>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</si>
  <si>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</si>
  <si>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</si>
  <si>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</si>
  <si>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</si>
  <si>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</si>
  <si>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</si>
  <si>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</si>
  <si>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</si>
  <si>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</si>
  <si>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</si>
  <si>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</si>
  <si>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</si>
  <si>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</si>
  <si>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</si>
  <si>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</si>
  <si>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</si>
  <si>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</si>
  <si>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</si>
  <si>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</si>
  <si>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</si>
  <si>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</si>
  <si>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</si>
  <si>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</si>
  <si>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</si>
  <si>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</si>
  <si>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</si>
  <si>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</si>
  <si>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</si>
  <si>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</si>
  <si>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</si>
  <si>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</si>
  <si>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</si>
  <si>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</si>
  <si>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</si>
  <si>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</si>
  <si>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</si>
  <si>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</si>
  <si>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</si>
  <si>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</si>
  <si>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</si>
  <si>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</si>
  <si>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</si>
  <si>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</si>
  <si>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</si>
  <si>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</si>
  <si>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</si>
  <si>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</si>
  <si>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</si>
  <si>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</si>
  <si>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</si>
  <si>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</si>
  <si>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</si>
  <si>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</si>
  <si>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</si>
  <si>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</si>
  <si>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</si>
  <si>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</si>
  <si>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</si>
  <si>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</si>
  <si>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</si>
  <si>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</si>
  <si>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</si>
  <si>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</si>
  <si>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</si>
  <si>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</si>
  <si>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</si>
  <si>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</si>
  <si>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</si>
  <si>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</si>
  <si>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</si>
  <si>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</si>
  <si>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</si>
  <si>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</si>
  <si>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</si>
  <si>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</si>
  <si>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</si>
  <si>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</si>
  <si>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</si>
  <si>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</si>
  <si>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</si>
  <si>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</si>
  <si>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</si>
  <si>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</si>
  <si>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</si>
  <si>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</si>
  <si>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</si>
  <si>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</si>
  <si>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</si>
  <si>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</si>
  <si>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</si>
  <si>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</si>
  <si>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</si>
  <si>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</si>
  <si>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</si>
  <si>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</si>
  <si>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</si>
  <si>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</si>
  <si>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</si>
  <si>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</si>
  <si>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</si>
  <si>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</si>
  <si>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</si>
  <si>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</si>
  <si>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</si>
  <si>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</si>
  <si>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</si>
  <si>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</si>
  <si>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</si>
  <si>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</si>
  <si>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</si>
  <si>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</si>
  <si>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</si>
  <si>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</si>
  <si>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</si>
  <si>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</si>
  <si>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</si>
  <si>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</si>
  <si>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</si>
  <si>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</si>
  <si>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</si>
  <si>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</si>
  <si>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</si>
  <si>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</si>
  <si>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</si>
  <si>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</si>
  <si>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</si>
  <si>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</si>
  <si>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</si>
  <si>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</si>
  <si>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</si>
  <si>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</si>
  <si>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</si>
  <si>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</si>
  <si>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</si>
  <si>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</si>
  <si>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</si>
  <si>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</si>
  <si>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</si>
  <si>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</si>
  <si>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</si>
  <si>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</si>
  <si>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</si>
  <si>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</si>
  <si>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</si>
  <si>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</si>
  <si>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</si>
  <si>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</si>
  <si>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</si>
  <si>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</si>
  <si>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</si>
  <si>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</si>
  <si>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</si>
  <si>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</si>
  <si>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</si>
  <si>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</si>
  <si>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</si>
  <si>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</si>
  <si>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</si>
  <si>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</si>
  <si>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</si>
  <si>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</si>
  <si>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</si>
  <si>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</si>
  <si>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</si>
  <si>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</si>
  <si>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</si>
  <si>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</si>
  <si>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</si>
  <si>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</si>
  <si>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</si>
  <si>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</si>
  <si>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</si>
  <si>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</si>
  <si>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</si>
  <si>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</si>
  <si>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</si>
  <si>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</si>
  <si>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</si>
  <si>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</si>
  <si>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</si>
  <si>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</si>
  <si>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</si>
  <si>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</si>
  <si>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</si>
  <si>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</si>
  <si>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</si>
  <si>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</si>
  <si>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</si>
  <si>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</si>
  <si>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</si>
  <si>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</si>
  <si>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</si>
  <si>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</si>
  <si>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</si>
  <si>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</si>
  <si>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</si>
  <si>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</si>
  <si>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</si>
  <si>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</si>
  <si>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</si>
  <si>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</si>
  <si>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</si>
  <si>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</si>
  <si>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</si>
  <si>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</si>
  <si>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</si>
  <si>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</si>
  <si>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</si>
  <si>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</si>
  <si>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</si>
  <si>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</si>
  <si>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</si>
  <si>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</si>
  <si>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</si>
  <si>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</si>
  <si>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</si>
  <si>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</si>
  <si>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</si>
  <si>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</si>
  <si>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</si>
  <si>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</si>
  <si>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</si>
  <si>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</si>
  <si>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</si>
  <si>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</si>
  <si>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</si>
  <si>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</si>
  <si>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</si>
  <si>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</si>
  <si>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</si>
  <si>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</si>
  <si>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</si>
  <si>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</si>
  <si>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</si>
  <si>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</si>
  <si>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</si>
  <si>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</si>
  <si>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</si>
  <si>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</si>
  <si>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</si>
  <si>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</si>
  <si>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</si>
  <si>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</si>
  <si>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</si>
  <si>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</si>
  <si>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</si>
  <si>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</si>
  <si>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</si>
  <si>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</si>
  <si>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</si>
  <si>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</si>
  <si>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</si>
  <si>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</si>
  <si>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</si>
  <si>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</si>
  <si>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</si>
  <si>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</si>
  <si>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</si>
  <si>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</si>
  <si>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</si>
  <si>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</si>
  <si>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</si>
  <si>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</si>
  <si>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</si>
  <si>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</si>
  <si>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</si>
  <si>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</si>
  <si>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</si>
  <si>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</si>
  <si>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</si>
  <si>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</si>
  <si>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</si>
  <si>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</si>
  <si>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</si>
  <si>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</si>
  <si>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</si>
  <si>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</si>
  <si>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</si>
  <si>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</si>
  <si>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</si>
  <si>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</si>
  <si>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</si>
  <si>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</si>
  <si>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</si>
  <si>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</si>
  <si>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</si>
  <si>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</si>
  <si>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</si>
  <si>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</si>
  <si>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</si>
  <si>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</si>
  <si>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</si>
  <si>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</si>
  <si>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</si>
  <si>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</si>
  <si>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</si>
  <si>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</si>
  <si>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</si>
  <si>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</si>
  <si>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</si>
  <si>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</si>
  <si>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</si>
  <si>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</si>
  <si>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</si>
  <si>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</si>
  <si>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</si>
  <si>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</si>
  <si>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</si>
  <si>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</si>
  <si>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</si>
  <si>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</si>
  <si>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</si>
  <si>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</si>
  <si>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</si>
  <si>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</si>
  <si>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</si>
  <si>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</si>
  <si>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</si>
  <si>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</si>
  <si>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</si>
  <si>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</si>
  <si>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</si>
  <si>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</si>
  <si>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</si>
  <si>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</si>
  <si>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</si>
  <si>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</si>
  <si>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</si>
  <si>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</si>
  <si>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</si>
  <si>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</si>
  <si>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</si>
  <si>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</si>
  <si>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</si>
  <si>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</si>
  <si>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</si>
  <si>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</si>
  <si>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</si>
  <si>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</si>
  <si>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</si>
  <si>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</si>
  <si>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</si>
  <si>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</si>
  <si>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</si>
  <si>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</si>
  <si>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</si>
  <si>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</si>
  <si>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</si>
  <si>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</si>
  <si>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</si>
  <si>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</si>
  <si>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</si>
  <si>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</si>
  <si>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</si>
  <si>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</si>
  <si>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</si>
  <si>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</si>
  <si>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</si>
  <si>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</si>
  <si>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</si>
  <si>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</si>
  <si>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</si>
  <si>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</si>
  <si>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</si>
  <si>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</si>
  <si>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</si>
  <si>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</si>
  <si>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</si>
  <si>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</si>
  <si>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</si>
  <si>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</si>
  <si>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</si>
  <si>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</si>
  <si>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</si>
  <si>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</si>
  <si>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</si>
  <si>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</si>
  <si>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</si>
  <si>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</si>
  <si>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</si>
  <si>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</si>
  <si>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</si>
  <si>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</si>
  <si>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</si>
  <si>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</si>
  <si>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</si>
  <si>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</si>
  <si>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</si>
  <si>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</si>
  <si>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</si>
  <si>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</si>
  <si>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</si>
  <si>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</si>
  <si>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</si>
  <si>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</si>
  <si>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</si>
  <si>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</si>
  <si>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</si>
  <si>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</si>
  <si>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</si>
  <si>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</si>
  <si>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</si>
  <si>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</si>
  <si>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</si>
  <si>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</si>
  <si>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</si>
  <si>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</si>
  <si>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</si>
  <si>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</si>
  <si>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</si>
  <si>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</si>
  <si>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</si>
  <si>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</si>
  <si>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</si>
  <si>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</si>
  <si>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</si>
  <si>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</si>
  <si>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</si>
  <si>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</si>
  <si>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</si>
  <si>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</si>
  <si>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</si>
  <si>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</si>
  <si>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</si>
  <si>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</si>
  <si>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</si>
  <si>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</si>
  <si>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</si>
  <si>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</si>
  <si>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</si>
  <si>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</si>
  <si>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</si>
  <si>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</si>
  <si>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</si>
  <si>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</si>
  <si>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</si>
  <si>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</si>
  <si>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</si>
  <si>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</si>
  <si>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</si>
  <si>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</si>
  <si>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</si>
  <si>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</si>
  <si>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</si>
  <si>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</si>
  <si>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</si>
  <si>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</si>
  <si>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</si>
  <si>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</si>
  <si>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</si>
  <si>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</si>
  <si>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</si>
  <si>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</si>
  <si>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</si>
  <si>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</si>
  <si>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</si>
  <si>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</si>
  <si>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</si>
  <si>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</si>
  <si>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</si>
  <si>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</si>
  <si>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</si>
  <si>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</si>
  <si>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</si>
  <si>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</si>
  <si>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</si>
  <si>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</si>
  <si>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</si>
  <si>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</si>
  <si>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</si>
  <si>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</si>
  <si>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</si>
  <si>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</si>
  <si>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</si>
  <si>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</si>
  <si>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</si>
  <si>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</si>
  <si>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</si>
  <si>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</si>
  <si>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</si>
  <si>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</si>
  <si>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</si>
  <si>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</si>
  <si>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</si>
  <si>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</si>
  <si>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</si>
  <si>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</si>
  <si>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</si>
  <si>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</si>
  <si>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</si>
  <si>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</si>
  <si>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</si>
  <si>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</si>
  <si>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</si>
  <si>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</si>
  <si>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</si>
  <si>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</si>
  <si>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</si>
  <si>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</si>
  <si>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</si>
  <si>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</si>
  <si>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</si>
  <si>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</si>
  <si>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</si>
  <si>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</si>
  <si>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</si>
  <si>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</si>
  <si>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</si>
  <si>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</si>
  <si>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</si>
  <si>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</si>
  <si>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</si>
  <si>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</si>
  <si>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</si>
  <si>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</si>
  <si>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</si>
  <si>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</si>
  <si>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</si>
  <si>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</si>
  <si>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</si>
  <si>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</si>
  <si>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</si>
  <si>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</si>
  <si>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</si>
  <si>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</si>
  <si>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</si>
  <si>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</si>
  <si>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</si>
  <si>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</si>
  <si>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</si>
  <si>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</si>
  <si>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</si>
  <si>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</si>
  <si>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</si>
  <si>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</si>
  <si>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</si>
  <si>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</si>
  <si>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</si>
  <si>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</si>
  <si>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</si>
  <si>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</si>
  <si>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</si>
  <si>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</si>
  <si>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</si>
  <si>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</si>
  <si>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</si>
  <si>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</si>
  <si>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</si>
  <si>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</si>
  <si>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</si>
  <si>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</si>
  <si>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</si>
  <si>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</si>
  <si>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</si>
  <si>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</si>
  <si>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</si>
  <si>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</si>
  <si>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</si>
  <si>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</si>
  <si>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</si>
  <si>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</si>
  <si>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</si>
  <si>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</si>
  <si>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</si>
  <si>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</si>
  <si>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</si>
  <si>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</si>
  <si>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</si>
  <si>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</si>
  <si>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</si>
  <si>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</si>
  <si>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</si>
  <si>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</si>
  <si>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</si>
  <si>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</si>
  <si>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</si>
  <si>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</si>
  <si>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</si>
  <si>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</si>
  <si>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</si>
  <si>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</si>
  <si>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</si>
  <si>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</si>
  <si>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</si>
  <si>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</si>
  <si>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</si>
  <si>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</si>
  <si>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</si>
  <si>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</si>
  <si>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</si>
  <si>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</si>
  <si>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</si>
  <si>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</si>
  <si>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</si>
  <si>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</si>
  <si>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</si>
  <si>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</si>
  <si>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</si>
  <si>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</si>
  <si>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</si>
  <si>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</si>
  <si>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</si>
  <si>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</si>
  <si>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</si>
  <si>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</si>
  <si>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</si>
  <si>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</si>
  <si>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</si>
  <si>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</si>
  <si>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</si>
  <si>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</si>
  <si>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</si>
  <si>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</si>
  <si>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</si>
  <si>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</si>
  <si>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</si>
  <si>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</si>
  <si>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</si>
  <si>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</si>
  <si>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</si>
  <si>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</si>
  <si>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</si>
  <si>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</si>
  <si>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</si>
  <si>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</si>
  <si>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</si>
  <si>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</si>
  <si>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</si>
  <si>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</si>
  <si>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</si>
  <si>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</si>
  <si>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</si>
  <si>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</si>
  <si>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</si>
  <si>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</si>
  <si>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</si>
  <si>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</si>
  <si>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</si>
  <si>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</si>
  <si>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</si>
  <si>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</si>
  <si>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</si>
  <si>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</si>
  <si>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</si>
  <si>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</si>
  <si>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</si>
  <si>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</si>
  <si>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</si>
  <si>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</si>
  <si>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</si>
  <si>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</si>
  <si>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</si>
  <si>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</si>
  <si>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</si>
  <si>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</si>
  <si>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</si>
  <si>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</si>
  <si>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</si>
  <si>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</si>
  <si>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</si>
  <si>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</si>
  <si>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</si>
  <si>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</si>
  <si>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</si>
  <si>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</si>
  <si>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</si>
  <si>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</si>
  <si>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</si>
  <si>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</si>
  <si>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</si>
  <si>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</si>
  <si>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</si>
  <si>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</si>
  <si>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</si>
  <si>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</si>
  <si>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</si>
  <si>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</si>
  <si>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</si>
  <si>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</si>
  <si>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</si>
  <si>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</si>
  <si>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</si>
  <si>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</si>
  <si>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</si>
  <si>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</si>
  <si>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</si>
  <si>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</si>
  <si>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</si>
  <si>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</si>
  <si>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</si>
  <si>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</si>
  <si>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</si>
  <si>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</si>
  <si>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</si>
  <si>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</si>
  <si>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</si>
  <si>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</si>
  <si>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</si>
  <si>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</si>
  <si>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</si>
  <si>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</si>
  <si>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</si>
  <si>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</si>
  <si>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</si>
  <si>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</si>
  <si>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</si>
  <si>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</si>
  <si>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</si>
  <si>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</si>
  <si>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</si>
  <si>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</si>
  <si>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</si>
  <si>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</si>
  <si>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</si>
  <si>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</si>
  <si>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</si>
  <si>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</si>
  <si>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</si>
  <si>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</si>
  <si>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</si>
  <si>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</si>
  <si>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</si>
  <si>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</si>
  <si>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</si>
  <si>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</si>
  <si>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</si>
  <si>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</si>
  <si>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</si>
  <si>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</si>
  <si>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</si>
  <si>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</si>
  <si>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</si>
  <si>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</si>
  <si>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</si>
  <si>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</si>
  <si>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</si>
  <si>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</si>
  <si>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</si>
  <si>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</si>
  <si>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</si>
  <si>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</si>
  <si>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</si>
  <si>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</si>
  <si>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</si>
  <si>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</si>
  <si>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</si>
  <si>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</si>
  <si>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</si>
  <si>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</si>
  <si>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</si>
  <si>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</si>
  <si>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</si>
  <si>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</si>
  <si>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</si>
  <si>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</si>
  <si>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</si>
  <si>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</si>
  <si>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</si>
  <si>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</si>
  <si>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</si>
  <si>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</si>
  <si>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</si>
  <si>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</si>
  <si>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</si>
  <si>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</si>
  <si>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</si>
  <si>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</si>
  <si>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</si>
  <si>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</si>
  <si>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</si>
  <si>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</si>
  <si>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</si>
  <si>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</si>
  <si>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</si>
  <si>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</si>
  <si>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</si>
  <si>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</si>
  <si>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</si>
  <si>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</si>
  <si>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</si>
  <si>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</si>
  <si>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</si>
  <si>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</si>
  <si>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</si>
  <si>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</si>
  <si>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</si>
  <si>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</si>
  <si>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</si>
  <si>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</si>
  <si>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</si>
  <si>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</si>
  <si>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</si>
  <si>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</si>
  <si>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</si>
  <si>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</si>
  <si>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</si>
  <si>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</si>
  <si>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</si>
  <si>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</si>
  <si>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</si>
  <si>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</si>
  <si>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</si>
  <si>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</si>
  <si>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</si>
  <si>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</si>
  <si>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</si>
  <si>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</si>
  <si>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</si>
  <si>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</si>
  <si>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</si>
  <si>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</si>
  <si>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</si>
  <si>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</si>
  <si>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</si>
  <si>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</si>
  <si>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</si>
  <si>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</si>
  <si>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</si>
  <si>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</si>
  <si>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</si>
  <si>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</si>
  <si>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</si>
  <si>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</si>
  <si>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</si>
  <si>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</si>
  <si>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</si>
  <si>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</si>
  <si>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</si>
  <si>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</si>
  <si>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</si>
  <si>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</si>
  <si>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</si>
  <si>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</si>
  <si>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</si>
  <si>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</si>
  <si>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</si>
  <si>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</si>
  <si>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</si>
  <si>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</si>
  <si>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</si>
  <si>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</si>
  <si>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</si>
  <si>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</si>
  <si>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</si>
  <si>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</si>
  <si>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</si>
  <si>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</si>
  <si>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</si>
  <si>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</si>
  <si>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</si>
  <si>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</si>
  <si>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</si>
  <si>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</si>
  <si>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</si>
  <si>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</si>
  <si>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</si>
  <si>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</si>
  <si>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</si>
  <si>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</si>
  <si>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</si>
  <si>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</si>
  <si>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</si>
  <si>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</si>
  <si>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</si>
  <si>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</si>
  <si>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</si>
  <si>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</si>
  <si>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</si>
  <si>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</si>
  <si>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</si>
  <si>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</si>
  <si>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</si>
  <si>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</si>
  <si>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</si>
  <si>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</si>
  <si>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</si>
  <si>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</si>
  <si>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</si>
  <si>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</si>
  <si>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</si>
  <si>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</si>
  <si>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</si>
  <si>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</si>
  <si>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</si>
  <si>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</si>
  <si>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</si>
  <si>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</si>
  <si>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</si>
  <si>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</si>
  <si>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</si>
  <si>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</si>
  <si>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</si>
  <si>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</si>
  <si>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</si>
  <si>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</si>
  <si>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</si>
  <si>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</si>
  <si>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</si>
  <si>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</si>
  <si>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</si>
  <si>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</si>
  <si>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</si>
  <si>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</si>
  <si>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</si>
  <si>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</si>
  <si>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</si>
  <si>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</si>
  <si>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</si>
  <si>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</si>
  <si>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</si>
  <si>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</si>
  <si>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</si>
  <si>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</si>
  <si>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</si>
  <si>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</si>
  <si>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</si>
  <si>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</si>
  <si>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</si>
  <si>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</si>
  <si>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</si>
  <si>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</si>
  <si>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</si>
  <si>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</si>
  <si>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</si>
  <si>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</si>
  <si>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</si>
  <si>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</si>
  <si>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</si>
  <si>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</si>
  <si>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</si>
  <si>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</si>
  <si>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</si>
  <si>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</si>
  <si>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</si>
  <si>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</si>
  <si>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</si>
  <si>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</si>
  <si>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</si>
  <si>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</si>
  <si>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</si>
  <si>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</si>
  <si>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</si>
  <si>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</si>
  <si>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</si>
  <si>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</si>
  <si>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</si>
  <si>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</si>
  <si>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</si>
  <si>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</si>
  <si>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</si>
  <si>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</si>
  <si>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</si>
  <si>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</si>
  <si>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</si>
  <si>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</si>
  <si>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</si>
  <si>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</si>
  <si>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</si>
  <si>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</si>
  <si>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</si>
  <si>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</si>
  <si>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</si>
  <si>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</si>
  <si>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</si>
  <si>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</si>
  <si>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</si>
  <si>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</si>
  <si>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</si>
  <si>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</si>
  <si>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</si>
  <si>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</si>
  <si>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</si>
  <si>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</si>
  <si>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</si>
  <si>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</si>
  <si>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</si>
  <si>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</si>
  <si>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</si>
  <si>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</si>
  <si>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</si>
  <si>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</si>
  <si>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</si>
  <si>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</si>
  <si>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</si>
  <si>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</si>
  <si>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</si>
  <si>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</si>
  <si>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</si>
  <si>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</si>
  <si>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</si>
  <si>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</si>
  <si>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</si>
  <si>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</si>
  <si>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</si>
  <si>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</si>
  <si>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</si>
  <si>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</si>
  <si>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</si>
  <si>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</si>
  <si>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</si>
  <si>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</si>
  <si>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</si>
  <si>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</si>
  <si>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</si>
  <si>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</si>
  <si>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</si>
  <si>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</si>
  <si>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</si>
  <si>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</si>
  <si>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</si>
  <si>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</si>
  <si>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</si>
  <si>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</si>
  <si>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</si>
  <si>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</si>
  <si>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</si>
  <si>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</si>
  <si>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</si>
  <si>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</si>
  <si>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</si>
  <si>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</si>
  <si>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</si>
  <si>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</si>
  <si>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</si>
  <si>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</si>
  <si>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</si>
  <si>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</si>
  <si>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</si>
  <si>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</si>
  <si>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</si>
  <si>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</si>
  <si>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</si>
  <si>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</si>
  <si>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</si>
  <si>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</si>
  <si>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</si>
  <si>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</si>
  <si>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</si>
  <si>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</si>
  <si>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</si>
  <si>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</si>
  <si>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</si>
  <si>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</si>
  <si>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</si>
  <si>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</si>
  <si>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</si>
  <si>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</si>
  <si>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</si>
  <si>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</si>
  <si>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</si>
  <si>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</si>
  <si>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</si>
  <si>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</si>
  <si>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</si>
  <si>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</si>
  <si>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</si>
  <si>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</si>
  <si>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</si>
  <si>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</si>
  <si>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</si>
  <si>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</si>
  <si>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</si>
  <si>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</si>
  <si>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</si>
  <si>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</si>
  <si>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</si>
  <si>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</si>
  <si>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</si>
  <si>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</si>
  <si>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</si>
  <si>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</si>
  <si>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</si>
  <si>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</si>
  <si>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</si>
  <si>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</si>
  <si>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</si>
  <si>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</si>
  <si>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</si>
  <si>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</si>
  <si>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</si>
  <si>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</si>
  <si>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</si>
  <si>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</si>
  <si>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</si>
  <si>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</si>
  <si>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</si>
  <si>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</si>
  <si>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</si>
  <si>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</si>
  <si>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</si>
  <si>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</si>
  <si>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</si>
  <si>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</si>
  <si>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</si>
  <si>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</si>
  <si>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</si>
  <si>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</si>
  <si>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</si>
  <si>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</si>
  <si>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</si>
  <si>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</si>
  <si>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</si>
  <si>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</si>
  <si>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</si>
  <si>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</si>
  <si>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</si>
  <si>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</si>
  <si>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</si>
  <si>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</si>
  <si>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</si>
  <si>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</si>
  <si>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</si>
  <si>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</si>
  <si>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</si>
  <si>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</si>
  <si>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</si>
  <si>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</si>
  <si>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</si>
  <si>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</si>
  <si>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</si>
  <si>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</si>
  <si>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</si>
  <si>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</si>
  <si>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</si>
  <si>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</si>
  <si>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</si>
  <si>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</si>
  <si>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</si>
  <si>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</si>
  <si>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</si>
  <si>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</si>
  <si>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</si>
  <si>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</si>
  <si>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</si>
  <si>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</si>
  <si>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</si>
  <si>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</si>
  <si>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</si>
  <si>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</si>
  <si>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</si>
  <si>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</si>
  <si>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</si>
  <si>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</si>
  <si>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</si>
  <si>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</si>
  <si>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</si>
  <si>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</si>
  <si>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</si>
  <si>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</si>
  <si>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</si>
  <si>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</si>
  <si>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</si>
  <si>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</si>
  <si>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</si>
  <si>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</si>
  <si>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</si>
  <si>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</si>
  <si>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</si>
  <si>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</si>
  <si>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</si>
  <si>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</si>
  <si>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</si>
  <si>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</si>
  <si>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</si>
  <si>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</si>
  <si>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</si>
  <si>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</si>
  <si>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</si>
  <si>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</si>
  <si>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</si>
  <si>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</si>
  <si>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</si>
  <si>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</si>
  <si>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</si>
  <si>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</si>
  <si>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</si>
  <si>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</si>
  <si>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</si>
  <si>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</si>
  <si>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</si>
  <si>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</si>
  <si>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</si>
  <si>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</si>
  <si>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</si>
  <si>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</si>
  <si>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</si>
  <si>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</si>
  <si>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</si>
  <si>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</si>
  <si>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</si>
  <si>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</si>
  <si>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</si>
  <si>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</si>
  <si>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</si>
  <si>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</si>
  <si>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</si>
  <si>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</si>
  <si>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</si>
  <si>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</si>
  <si>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</si>
  <si>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</si>
  <si>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</si>
  <si>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</si>
  <si>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</si>
  <si>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</si>
  <si>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</si>
  <si>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</si>
  <si>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</si>
  <si>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</si>
  <si>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</si>
  <si>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</si>
  <si>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</si>
  <si>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</si>
  <si>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</si>
  <si>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</si>
  <si>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</si>
  <si>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</si>
  <si>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</si>
  <si>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</si>
  <si>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</si>
  <si>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</si>
  <si>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</si>
  <si>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</si>
  <si>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</si>
  <si>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</si>
  <si>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</si>
  <si>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</si>
  <si>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</si>
  <si>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</si>
  <si>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</si>
  <si>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</si>
  <si>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</si>
  <si>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</si>
  <si>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</si>
  <si>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</si>
  <si>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</si>
  <si>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</si>
  <si>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</si>
  <si>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</si>
  <si>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</si>
  <si>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</si>
  <si>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</si>
  <si>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</si>
  <si>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</si>
  <si>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</si>
  <si>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</si>
  <si>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</si>
  <si>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</si>
  <si>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</si>
  <si>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</si>
  <si>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</si>
  <si>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</si>
  <si>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</si>
  <si>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</si>
  <si>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</si>
  <si>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</si>
  <si>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</si>
  <si>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</si>
  <si>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</si>
  <si>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</si>
  <si>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</si>
  <si>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</si>
  <si>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</si>
  <si>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</si>
  <si>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</si>
  <si>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</si>
  <si>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</si>
  <si>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</si>
  <si>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</si>
  <si>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</si>
  <si>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</si>
  <si>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</si>
  <si>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</si>
  <si>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</si>
  <si>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</si>
  <si>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</si>
  <si>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</si>
  <si>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</si>
  <si>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</si>
  <si>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</si>
  <si>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</si>
  <si>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</si>
  <si>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</si>
  <si>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</si>
  <si>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</si>
  <si>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</si>
  <si>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</si>
  <si>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</si>
  <si>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</si>
  <si>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</si>
  <si>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</si>
  <si>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</si>
  <si>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</si>
  <si>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</si>
  <si>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</si>
  <si>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</si>
  <si>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</si>
  <si>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</si>
  <si>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</si>
  <si>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</si>
  <si>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</si>
  <si>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</si>
  <si>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</si>
  <si>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</si>
  <si>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</si>
  <si>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</si>
  <si>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</si>
  <si>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</si>
  <si>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</si>
  <si>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</si>
  <si>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</si>
  <si>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</si>
  <si>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</si>
  <si>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</si>
  <si>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</si>
  <si>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</si>
  <si>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</si>
  <si>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</si>
  <si>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</si>
  <si>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</si>
  <si>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</si>
  <si>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</si>
  <si>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</si>
  <si>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</si>
  <si>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</si>
  <si>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</si>
  <si>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</si>
  <si>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</si>
  <si>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</si>
  <si>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</si>
  <si>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</si>
  <si>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</si>
  <si>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</si>
  <si>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</si>
  <si>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</si>
  <si>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</si>
  <si>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</si>
  <si>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</si>
  <si>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</si>
  <si>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</si>
  <si>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</si>
  <si>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</si>
  <si>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</si>
  <si>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</si>
  <si>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</si>
  <si>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</si>
  <si>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</si>
  <si>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</si>
  <si>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</si>
  <si>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</si>
  <si>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</si>
  <si>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</si>
  <si>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</si>
  <si>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</si>
  <si>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</si>
  <si>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</si>
  <si>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</si>
  <si>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</si>
  <si>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</si>
  <si>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</si>
  <si>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</si>
  <si>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</si>
  <si>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</si>
  <si>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</si>
  <si>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</si>
  <si>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</si>
  <si>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</si>
  <si>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</si>
  <si>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</si>
  <si>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</si>
  <si>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</si>
  <si>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</si>
  <si>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</si>
  <si>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</si>
  <si>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</si>
  <si>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</si>
  <si>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</si>
  <si>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</si>
  <si>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</si>
  <si>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</si>
  <si>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</si>
  <si>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</si>
  <si>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</si>
  <si>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</si>
  <si>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</si>
  <si>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</si>
  <si>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</si>
  <si>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</si>
  <si>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</si>
  <si>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</si>
  <si>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</si>
  <si>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</si>
  <si>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</si>
  <si>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</si>
  <si>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</si>
  <si>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</si>
  <si>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</si>
  <si>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</si>
  <si>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</si>
  <si>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</si>
  <si>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</si>
  <si>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</si>
  <si>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</si>
  <si>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</si>
  <si>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</si>
  <si>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</si>
  <si>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</si>
  <si>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</si>
  <si>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</si>
  <si>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</si>
  <si>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</si>
  <si>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</si>
  <si>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</si>
  <si>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</si>
  <si>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</si>
  <si>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</si>
  <si>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</si>
  <si>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</si>
  <si>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</si>
  <si>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</si>
  <si>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</si>
  <si>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</si>
  <si>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</si>
  <si>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</si>
  <si>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</si>
  <si>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</si>
  <si>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</si>
  <si>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</si>
  <si>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</si>
  <si>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</si>
  <si>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</si>
  <si>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</si>
  <si>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</si>
  <si>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</si>
  <si>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</si>
  <si>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</si>
  <si>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</si>
  <si>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</si>
  <si>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</si>
  <si>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</si>
  <si>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</si>
  <si>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</si>
  <si>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</si>
  <si>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</si>
  <si>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</si>
  <si>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</si>
  <si>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</si>
  <si>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</si>
  <si>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</si>
  <si>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</si>
  <si>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</si>
  <si>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</si>
  <si>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</si>
  <si>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</si>
  <si>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</si>
  <si>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</si>
  <si>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</si>
  <si>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</si>
  <si>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</si>
  <si>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</si>
  <si>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</si>
  <si>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</si>
  <si>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</si>
  <si>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</si>
  <si>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</si>
  <si>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</si>
  <si>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</si>
  <si>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</si>
  <si>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</si>
  <si>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</si>
  <si>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</si>
  <si>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</si>
  <si>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</si>
  <si>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</si>
  <si>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</si>
  <si>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</si>
  <si>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</si>
  <si>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</si>
  <si>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</si>
  <si>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</si>
  <si>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</si>
  <si>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</si>
  <si>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</si>
  <si>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</si>
  <si>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</si>
  <si>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</si>
  <si>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</si>
  <si>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</si>
  <si>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</si>
  <si>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</si>
  <si>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</si>
  <si>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</si>
  <si>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</si>
  <si>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</si>
  <si>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</si>
  <si>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</si>
  <si>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</si>
  <si>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</si>
  <si>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</si>
  <si>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</si>
  <si>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</si>
  <si>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</si>
  <si>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</si>
  <si>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</si>
  <si>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</si>
  <si>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</si>
  <si>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</si>
  <si>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</si>
  <si>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</si>
  <si>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</si>
  <si>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</si>
  <si>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</si>
  <si>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</si>
  <si>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</si>
  <si>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</si>
  <si>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</si>
  <si>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</si>
  <si>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</si>
  <si>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</si>
  <si>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</si>
  <si>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</si>
  <si>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</si>
  <si>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</si>
  <si>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</si>
  <si>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</si>
  <si>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</si>
  <si>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</si>
  <si>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</si>
  <si>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</si>
  <si>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</si>
  <si>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</si>
  <si>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</si>
  <si>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</si>
  <si>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</si>
  <si>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</si>
  <si>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</si>
  <si>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</si>
  <si>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</si>
  <si>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</si>
  <si>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</si>
  <si>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</si>
  <si>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</si>
  <si>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</si>
  <si>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</si>
  <si>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</si>
  <si>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</si>
  <si>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</si>
  <si>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</si>
  <si>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</si>
  <si>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</si>
  <si>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</si>
  <si>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</si>
  <si>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</si>
  <si>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</si>
  <si>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</si>
  <si>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</si>
  <si>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</si>
  <si>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</si>
  <si>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</si>
  <si>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</si>
  <si>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</si>
  <si>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</si>
  <si>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</si>
  <si>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</si>
  <si>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</si>
  <si>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</si>
  <si>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</si>
  <si>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</si>
  <si>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</si>
  <si>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</si>
  <si>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</si>
  <si>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</si>
  <si>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</si>
  <si>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</si>
  <si>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</si>
  <si>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</si>
  <si>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</si>
  <si>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</si>
  <si>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</si>
  <si>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</si>
  <si>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</si>
  <si>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</si>
  <si>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</si>
  <si>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</si>
  <si>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</si>
  <si>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</si>
  <si>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</si>
  <si>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</si>
  <si>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</si>
  <si>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</si>
  <si>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</si>
  <si>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</si>
  <si>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</si>
  <si>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</si>
  <si>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</si>
  <si>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</si>
  <si>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</si>
  <si>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</si>
  <si>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</si>
  <si>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</si>
  <si>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</si>
  <si>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</si>
  <si>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</si>
  <si>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</si>
  <si>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</si>
  <si>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</si>
  <si>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</si>
  <si>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</si>
  <si>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</si>
  <si>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</si>
  <si>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</si>
  <si>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</si>
  <si>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</si>
  <si>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</si>
  <si>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</si>
  <si>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</si>
  <si>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</si>
  <si>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</si>
  <si>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</si>
  <si>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</si>
  <si>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</si>
  <si>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</si>
  <si>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</si>
  <si>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</si>
  <si>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</si>
  <si>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</si>
  <si>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</si>
  <si>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</si>
  <si>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</si>
  <si>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</si>
  <si>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</si>
  <si>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</si>
  <si>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</si>
  <si>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</si>
  <si>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</si>
  <si>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</si>
  <si>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</si>
  <si>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</si>
  <si>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</si>
  <si>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</si>
  <si>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</si>
  <si>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</si>
  <si>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</si>
  <si>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</si>
  <si>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</si>
  <si>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</si>
  <si>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</si>
  <si>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</si>
  <si>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</si>
  <si>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</si>
  <si>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</si>
  <si>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</si>
  <si>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</si>
  <si>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</si>
  <si>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</si>
  <si>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</si>
  <si>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</si>
  <si>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</si>
  <si>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</si>
  <si>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</si>
  <si>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</si>
  <si>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</si>
  <si>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</si>
  <si>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</si>
  <si>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</si>
  <si>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</si>
  <si>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</si>
  <si>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</si>
  <si>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</si>
  <si>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</si>
  <si>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</si>
  <si>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</si>
  <si>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</si>
  <si>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</si>
  <si>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</si>
  <si>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</si>
  <si>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</si>
  <si>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</si>
  <si>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</si>
  <si>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</si>
  <si>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</si>
  <si>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</si>
  <si>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</si>
  <si>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</si>
  <si>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</si>
  <si>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</si>
  <si>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</si>
  <si>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</si>
  <si>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</si>
  <si>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</si>
  <si>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</si>
  <si>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</si>
  <si>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</si>
  <si>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</si>
  <si>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</si>
  <si>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</si>
  <si>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</si>
  <si>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</si>
  <si>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</si>
  <si>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</si>
  <si>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</si>
  <si>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</si>
  <si>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</si>
  <si>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</si>
  <si>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</si>
  <si>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</si>
  <si>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</si>
  <si>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</si>
  <si>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</si>
  <si>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</si>
  <si>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</si>
  <si>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</si>
  <si>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</si>
  <si>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</si>
  <si>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</si>
  <si>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</si>
  <si>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</si>
  <si>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</si>
  <si>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</si>
  <si>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</si>
  <si>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</si>
  <si>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</si>
  <si>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</si>
  <si>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</si>
  <si>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</si>
  <si>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</si>
  <si>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</si>
  <si>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</si>
  <si>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</si>
  <si>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</si>
  <si>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</si>
  <si>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</si>
  <si>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</si>
  <si>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</si>
  <si>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</si>
  <si>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</si>
  <si>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</si>
  <si>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</si>
  <si>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</si>
  <si>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</si>
  <si>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</si>
  <si>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</si>
  <si>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</si>
  <si>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</si>
  <si>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</si>
  <si>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</si>
  <si>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</si>
  <si>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</si>
  <si>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</si>
  <si>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</si>
  <si>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</si>
  <si>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</si>
  <si>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</si>
  <si>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</si>
  <si>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</si>
  <si>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</si>
  <si>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</si>
  <si>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</si>
  <si>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</si>
  <si>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</si>
  <si>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</si>
  <si>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</si>
  <si>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</si>
  <si>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</si>
  <si>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</si>
  <si>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</si>
  <si>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</si>
  <si>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</si>
  <si>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</si>
  <si>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</si>
  <si>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</si>
  <si>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</si>
  <si>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</si>
  <si>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</si>
  <si>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</si>
  <si>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</si>
  <si>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</si>
  <si>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</si>
  <si>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</si>
  <si>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</si>
  <si>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</si>
  <si>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</si>
  <si>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</si>
  <si>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</si>
  <si>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</si>
  <si>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</si>
  <si>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</si>
  <si>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</si>
  <si>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</si>
  <si>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</si>
  <si>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</si>
  <si>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</si>
  <si>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</si>
  <si>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</si>
  <si>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</si>
  <si>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</si>
  <si>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</si>
  <si>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</si>
  <si>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</si>
  <si>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</si>
  <si>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</si>
  <si>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</si>
  <si>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</si>
  <si>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</si>
  <si>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</si>
  <si>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</si>
  <si>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</si>
  <si>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</si>
  <si>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</si>
  <si>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</si>
  <si>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</si>
  <si>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</si>
  <si>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</si>
  <si>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</si>
  <si>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</si>
  <si>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</si>
  <si>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</si>
  <si>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</si>
  <si>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</si>
  <si>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</si>
  <si>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</si>
  <si>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</si>
  <si>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</si>
  <si>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</si>
  <si>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</si>
  <si>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</si>
  <si>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</si>
  <si>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</si>
  <si>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</si>
  <si>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</si>
  <si>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</si>
  <si>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</si>
  <si>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</si>
  <si>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</si>
  <si>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</si>
  <si>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</si>
  <si>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</si>
  <si>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</si>
  <si>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</si>
  <si>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</si>
  <si>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</si>
  <si>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</si>
  <si>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</si>
  <si>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</si>
  <si>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</si>
  <si>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</si>
  <si>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</si>
  <si>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</si>
  <si>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</si>
  <si>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</si>
  <si>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</si>
  <si>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</si>
  <si>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</si>
  <si>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</si>
  <si>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</si>
  <si>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</si>
  <si>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</si>
  <si>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</si>
  <si>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</si>
  <si>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</si>
  <si>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</si>
  <si>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</si>
  <si>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</si>
  <si>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</si>
  <si>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</si>
  <si>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</si>
  <si>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</si>
  <si>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</si>
  <si>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</si>
  <si>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</si>
  <si>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</si>
  <si>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</si>
  <si>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</si>
  <si>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</si>
  <si>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</si>
  <si>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</si>
  <si>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</si>
  <si>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</si>
  <si>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</si>
  <si>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</si>
  <si>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</si>
  <si>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</si>
  <si>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</si>
  <si>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</si>
  <si>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</si>
  <si>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</si>
  <si>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</si>
  <si>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</si>
  <si>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</si>
  <si>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</si>
  <si>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</si>
  <si>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</si>
  <si>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</si>
  <si>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</si>
  <si>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</si>
  <si>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</si>
  <si>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</si>
  <si>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</si>
  <si>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</si>
  <si>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</si>
  <si>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</si>
  <si>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</si>
  <si>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</si>
  <si>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</si>
  <si>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</si>
  <si>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</si>
  <si>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</si>
  <si>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</si>
  <si>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</si>
  <si>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</si>
  <si>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</si>
  <si>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</si>
  <si>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</si>
  <si>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</si>
  <si>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</si>
  <si>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</si>
  <si>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</si>
  <si>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</si>
  <si>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</si>
  <si>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</si>
  <si>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</si>
  <si>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</si>
  <si>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</si>
  <si>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</si>
  <si>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</si>
  <si>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</si>
  <si>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</si>
  <si>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</si>
  <si>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</si>
  <si>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</si>
  <si>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</si>
  <si>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</si>
  <si>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</si>
  <si>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</si>
  <si>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</si>
  <si>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</si>
  <si>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</si>
  <si>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</si>
  <si>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</si>
  <si>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</si>
  <si>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</si>
  <si>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</si>
  <si>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</si>
  <si>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</si>
  <si>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</si>
  <si>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</si>
  <si>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</si>
  <si>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</si>
  <si>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</si>
  <si>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</si>
  <si>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</si>
  <si>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</si>
  <si>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</si>
  <si>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</si>
  <si>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</si>
  <si>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</si>
  <si>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</si>
  <si>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</si>
  <si>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</si>
  <si>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</si>
  <si>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</si>
  <si>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</si>
  <si>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</si>
  <si>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</si>
  <si>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</si>
  <si>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</si>
  <si>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</si>
  <si>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</si>
  <si>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</si>
  <si>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</si>
  <si>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</si>
  <si>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</si>
  <si>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</si>
  <si>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</si>
  <si>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</si>
  <si>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</si>
  <si>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</si>
  <si>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</si>
  <si>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</si>
  <si>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</si>
  <si>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</si>
  <si>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</si>
  <si>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</si>
  <si>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</si>
  <si>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</si>
  <si>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</si>
  <si>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</si>
  <si>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</si>
  <si>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</si>
  <si>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</si>
  <si>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</si>
  <si>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</si>
  <si>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</si>
  <si>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</si>
  <si>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</si>
  <si>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</si>
  <si>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</si>
  <si>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</si>
  <si>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</si>
  <si>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</si>
  <si>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</si>
  <si>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</si>
  <si>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</si>
  <si>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</si>
  <si>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</si>
  <si>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</si>
  <si>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</si>
  <si>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</si>
  <si>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</si>
  <si>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</si>
  <si>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</si>
  <si>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</si>
  <si>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</si>
  <si>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</si>
  <si>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</si>
  <si>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</si>
  <si>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</si>
  <si>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</si>
  <si>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</si>
  <si>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</si>
  <si>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</si>
  <si>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</si>
  <si>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</si>
  <si>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</si>
  <si>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</si>
  <si>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</si>
  <si>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</si>
  <si>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</si>
  <si>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</si>
  <si>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</si>
  <si>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</si>
  <si>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</si>
  <si>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</si>
  <si>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</si>
  <si>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</si>
  <si>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</si>
  <si>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</si>
  <si>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</si>
  <si>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</si>
  <si>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</si>
  <si>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</si>
  <si>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</si>
  <si>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</si>
  <si>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</si>
  <si>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</si>
  <si>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</si>
  <si>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</si>
  <si>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</si>
  <si>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</si>
  <si>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</si>
  <si>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</si>
  <si>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</si>
  <si>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</si>
  <si>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</si>
  <si>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</si>
  <si>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</si>
  <si>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</si>
  <si>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</si>
  <si>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</si>
  <si>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</si>
  <si>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</si>
  <si>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</si>
  <si>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</si>
  <si>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</si>
  <si>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</si>
  <si>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</si>
  <si>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</si>
  <si>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</si>
  <si>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</si>
  <si>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</si>
  <si>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</si>
  <si>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</si>
  <si>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</si>
  <si>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</si>
  <si>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</si>
  <si>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</si>
  <si>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</si>
  <si>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</si>
  <si>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</si>
  <si>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</si>
  <si>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</si>
  <si>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</si>
  <si>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</si>
  <si>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</si>
  <si>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</si>
  <si>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</si>
  <si>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</si>
  <si>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</si>
  <si>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</si>
  <si>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</si>
  <si>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</si>
  <si>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</si>
  <si>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</si>
  <si>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</si>
  <si>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</si>
  <si>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</si>
  <si>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</si>
  <si>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</si>
  <si>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</si>
  <si>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</si>
  <si>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</si>
  <si>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</si>
  <si>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</si>
  <si>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</si>
  <si>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</si>
  <si>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</si>
  <si>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</si>
  <si>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</si>
  <si>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</si>
  <si>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</si>
  <si>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</si>
  <si>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</si>
  <si>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</si>
  <si>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</si>
  <si>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</si>
  <si>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</si>
  <si>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</si>
  <si>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</si>
  <si>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</si>
  <si>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</si>
  <si>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</si>
  <si>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</si>
  <si>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</si>
  <si>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</si>
  <si>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</si>
  <si>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</si>
  <si>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</si>
  <si>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</si>
  <si>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</si>
  <si>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</si>
  <si>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</si>
  <si>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</si>
  <si>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</si>
  <si>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</si>
  <si>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</si>
  <si>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</si>
  <si>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</si>
  <si>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</si>
  <si>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</si>
  <si>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</si>
  <si>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</si>
  <si>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</si>
  <si>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</si>
  <si>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</si>
  <si>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</si>
  <si>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</si>
  <si>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</si>
  <si>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</si>
  <si>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</si>
  <si>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</si>
  <si>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</si>
  <si>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</si>
  <si>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</si>
  <si>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</si>
  <si>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</si>
  <si>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</si>
  <si>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</si>
  <si>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</si>
  <si>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</si>
  <si>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</si>
  <si>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</si>
  <si>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</si>
  <si>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</si>
  <si>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</si>
  <si>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</si>
  <si>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</si>
  <si>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</si>
  <si>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</si>
  <si>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</si>
  <si>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</si>
  <si>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</si>
  <si>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</si>
  <si>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</si>
  <si>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</si>
  <si>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</si>
  <si>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</si>
  <si>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</si>
  <si>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</si>
  <si>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</si>
  <si>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</si>
  <si>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</si>
  <si>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</si>
  <si>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</si>
  <si>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</si>
  <si>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</si>
  <si>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</si>
  <si>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</si>
  <si>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</si>
  <si>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</si>
  <si>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</si>
  <si>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</si>
  <si>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</si>
  <si>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</si>
  <si>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</si>
  <si>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</si>
  <si>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</si>
  <si>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</si>
  <si>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</si>
  <si>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</si>
  <si>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</si>
  <si>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</si>
  <si>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</si>
  <si>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</si>
  <si>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</si>
  <si>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</si>
  <si>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</si>
  <si>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</si>
  <si>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</si>
  <si>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</si>
  <si>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</si>
  <si>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</si>
  <si>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</si>
  <si>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</si>
  <si>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</si>
  <si>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</si>
  <si>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</si>
  <si>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</si>
  <si>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</si>
  <si>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</si>
  <si>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</si>
  <si>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</si>
  <si>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</si>
  <si>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</si>
  <si>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</si>
  <si>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</si>
  <si>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</si>
  <si>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</si>
  <si>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</si>
  <si>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</si>
  <si>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</si>
  <si>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</si>
  <si>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</si>
  <si>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</si>
  <si>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</si>
  <si>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</si>
  <si>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</si>
  <si>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</si>
  <si>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</si>
  <si>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</si>
  <si>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</si>
  <si>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</si>
  <si>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</si>
  <si>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</si>
  <si>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</si>
  <si>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</si>
  <si>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</si>
  <si>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</si>
  <si>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</si>
  <si>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</si>
  <si>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</si>
  <si>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</si>
  <si>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</si>
  <si>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</si>
  <si>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</si>
  <si>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</si>
  <si>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</si>
  <si>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</si>
  <si>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</si>
  <si>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</si>
  <si>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</si>
  <si>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</si>
  <si>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</si>
  <si>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</si>
  <si>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</si>
  <si>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</si>
  <si>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</si>
  <si>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</si>
  <si>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</si>
  <si>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</si>
  <si>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</si>
  <si>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</si>
  <si>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</si>
  <si>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</si>
  <si>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</si>
  <si>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</si>
  <si>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</si>
  <si>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</si>
  <si>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</si>
  <si>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</si>
  <si>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</si>
  <si>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</si>
  <si>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</si>
  <si>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</si>
  <si>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</si>
  <si>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</si>
  <si>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</si>
  <si>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</si>
  <si>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</si>
  <si>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</si>
  <si>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</si>
  <si>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</si>
  <si>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</si>
  <si>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</si>
  <si>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</si>
  <si>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</si>
  <si>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</si>
  <si>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</si>
  <si>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</si>
  <si>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</si>
  <si>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</si>
  <si>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</si>
  <si>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</si>
  <si>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</si>
  <si>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</si>
  <si>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</si>
  <si>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</si>
  <si>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</si>
  <si>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</si>
  <si>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</si>
  <si>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</si>
  <si>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</si>
  <si>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</si>
  <si>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</si>
  <si>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</si>
  <si>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</si>
  <si>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</si>
  <si>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</si>
  <si>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</si>
  <si>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</si>
  <si>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</si>
  <si>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</si>
  <si>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</si>
  <si>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</si>
  <si>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</si>
  <si>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</si>
  <si>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</si>
  <si>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</si>
  <si>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</si>
  <si>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</si>
  <si>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</si>
  <si>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</si>
  <si>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</si>
  <si>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</si>
  <si>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</si>
  <si>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</si>
  <si>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</si>
  <si>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</si>
  <si>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</si>
  <si>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</si>
  <si>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</si>
  <si>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</si>
  <si>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</si>
  <si>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</si>
  <si>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</si>
  <si>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</si>
  <si>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</si>
  <si>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</si>
  <si>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</si>
  <si>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</si>
  <si>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</si>
  <si>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</si>
  <si>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</si>
  <si>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</si>
  <si>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</si>
  <si>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</si>
  <si>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</si>
  <si>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</si>
  <si>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</si>
  <si>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</si>
  <si>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</si>
  <si>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</si>
  <si>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</si>
  <si>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</si>
  <si>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</si>
  <si>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</si>
  <si>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</si>
  <si>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</si>
  <si>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</si>
  <si>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</si>
  <si>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</si>
  <si>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</si>
  <si>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</si>
  <si>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</si>
  <si>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</si>
  <si>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</si>
  <si>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</si>
  <si>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</si>
  <si>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</si>
  <si>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</si>
  <si>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</si>
  <si>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</si>
  <si>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</si>
  <si>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</si>
  <si>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</si>
  <si>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</si>
  <si>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</si>
  <si>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</si>
  <si>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</si>
  <si>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</si>
  <si>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</si>
  <si>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</si>
  <si>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</si>
  <si>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</si>
  <si>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</si>
  <si>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</si>
  <si>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</si>
  <si>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</si>
  <si>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</si>
  <si>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</si>
  <si>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</si>
  <si>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</si>
  <si>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</si>
  <si>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</si>
  <si>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</si>
  <si>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</si>
  <si>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</si>
  <si>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</si>
  <si>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</si>
  <si>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</si>
  <si>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</si>
  <si>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</si>
  <si>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</si>
  <si>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</si>
  <si>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</si>
  <si>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</si>
  <si>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</si>
  <si>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</si>
  <si>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</si>
  <si>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</si>
  <si>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</si>
  <si>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</si>
  <si>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</si>
  <si>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</si>
  <si>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</si>
  <si>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</si>
  <si>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</si>
  <si>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</si>
  <si>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</si>
  <si>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</si>
  <si>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</si>
  <si>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</si>
  <si>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</si>
  <si>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</si>
  <si>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</si>
  <si>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</si>
  <si>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</si>
  <si>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</si>
  <si>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</si>
  <si>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</si>
  <si>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</si>
  <si>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</si>
  <si>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</si>
  <si>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</si>
  <si>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</si>
  <si>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</si>
  <si>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</si>
  <si>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</si>
  <si>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</si>
  <si>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</si>
  <si>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</si>
  <si>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</si>
  <si>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</si>
  <si>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</si>
  <si>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</si>
  <si>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</si>
  <si>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</si>
  <si>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</si>
  <si>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</si>
  <si>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</si>
  <si>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</si>
  <si>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</si>
  <si>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</si>
  <si>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</si>
  <si>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</si>
  <si>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</si>
  <si>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</si>
  <si>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</si>
  <si>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</si>
  <si>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</si>
  <si>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</si>
  <si>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</si>
  <si>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</si>
  <si>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</si>
  <si>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</si>
  <si>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</si>
  <si>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</si>
  <si>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</si>
  <si>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</si>
  <si>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</si>
  <si>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</si>
  <si>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</si>
  <si>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</si>
  <si>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</si>
  <si>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</si>
  <si>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</si>
  <si>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</si>
  <si>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</si>
  <si>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</si>
  <si>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</si>
  <si>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</si>
  <si>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</si>
  <si>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</si>
  <si>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</si>
  <si>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</si>
  <si>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</si>
  <si>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</si>
  <si>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</si>
  <si>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</si>
  <si>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</si>
  <si>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</si>
  <si>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</si>
  <si>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</si>
  <si>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</si>
  <si>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</si>
  <si>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</si>
  <si>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</si>
  <si>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</si>
  <si>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</si>
  <si>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</si>
  <si>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</si>
  <si>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</si>
  <si>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</si>
  <si>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</si>
  <si>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</si>
  <si>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</si>
  <si>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</si>
  <si>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</si>
  <si>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</si>
  <si>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</si>
  <si>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</si>
  <si>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</si>
  <si>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</si>
  <si>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</si>
  <si>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</si>
  <si>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</si>
  <si>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</si>
  <si>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</si>
  <si>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</si>
  <si>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</si>
  <si>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</si>
  <si>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</si>
  <si>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</si>
  <si>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</si>
  <si>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</si>
  <si>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</si>
  <si>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</si>
  <si>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</si>
  <si>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</si>
  <si>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</si>
  <si>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</si>
  <si>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</si>
  <si>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</si>
  <si>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</si>
  <si>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</si>
  <si>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</si>
  <si>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</si>
  <si>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</si>
  <si>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</si>
  <si>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</si>
  <si>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</si>
  <si>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</si>
  <si>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</si>
  <si>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</si>
  <si>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</si>
  <si>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</si>
  <si>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</si>
  <si>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</si>
  <si>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</si>
  <si>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</si>
  <si>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</si>
  <si>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</si>
  <si>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</si>
  <si>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</si>
  <si>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</si>
  <si>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</si>
  <si>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</si>
  <si>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</si>
  <si>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</si>
  <si>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</si>
  <si>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</si>
  <si>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</si>
  <si>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</si>
  <si>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</si>
  <si>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</si>
  <si>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</si>
  <si>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</si>
  <si>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</si>
  <si>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</si>
  <si>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</si>
  <si>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</si>
  <si>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</si>
  <si>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</si>
  <si>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</si>
  <si>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</si>
  <si>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</si>
  <si>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</si>
  <si>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</si>
  <si>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</si>
  <si>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</si>
  <si>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</si>
  <si>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</si>
  <si>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</si>
  <si>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</si>
  <si>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</si>
  <si>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</si>
  <si>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</si>
  <si>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</si>
  <si>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</si>
  <si>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</si>
  <si>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</si>
  <si>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</si>
  <si>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</si>
  <si>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</si>
  <si>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</si>
  <si>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</si>
  <si>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</si>
  <si>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</si>
  <si>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</si>
  <si>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</si>
  <si>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</si>
  <si>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</si>
  <si>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</si>
  <si>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</si>
  <si>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</si>
  <si>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</si>
  <si>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</si>
  <si>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</si>
  <si>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</si>
  <si>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</si>
  <si>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</si>
  <si>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</si>
  <si>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</si>
  <si>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</si>
  <si>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</si>
  <si>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</si>
  <si>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</si>
  <si>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</si>
  <si>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</si>
  <si>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</si>
  <si>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</si>
  <si>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</si>
  <si>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</si>
  <si>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</si>
  <si>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</si>
  <si>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</si>
  <si>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</si>
  <si>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</si>
  <si>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</si>
  <si>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</si>
  <si>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</si>
  <si>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</si>
  <si>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</si>
  <si>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</si>
  <si>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</si>
  <si>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</si>
  <si>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</si>
  <si>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</si>
  <si>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</si>
  <si>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</si>
  <si>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</si>
  <si>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</si>
  <si>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</si>
  <si>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</si>
  <si>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</si>
  <si>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</si>
  <si>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</si>
  <si>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</si>
  <si>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</si>
  <si>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</si>
  <si>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</si>
  <si>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</si>
  <si>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</si>
  <si>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</si>
  <si>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</si>
  <si>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</si>
  <si>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</si>
  <si>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</si>
  <si>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</si>
  <si>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</si>
  <si>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</si>
  <si>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</si>
  <si>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</si>
  <si>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</si>
  <si>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</si>
  <si>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</si>
  <si>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</si>
  <si>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</si>
  <si>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</si>
  <si>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</si>
  <si>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</si>
  <si>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</si>
  <si>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</si>
  <si>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</si>
  <si>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</si>
  <si>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</si>
  <si>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</si>
  <si>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</si>
  <si>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</si>
  <si>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</si>
  <si>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</si>
  <si>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</si>
  <si>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</si>
  <si>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</si>
  <si>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</si>
  <si>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</si>
  <si>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</si>
  <si>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</si>
  <si>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</si>
  <si>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</si>
  <si>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</si>
  <si>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</si>
  <si>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</si>
  <si>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</si>
  <si>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</si>
  <si>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</si>
  <si>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</si>
  <si>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</si>
  <si>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</si>
  <si>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</si>
  <si>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</si>
  <si>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</si>
  <si>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</si>
  <si>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</si>
  <si>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</si>
  <si>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</si>
  <si>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</si>
  <si>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</si>
  <si>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</si>
  <si>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</si>
  <si>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</si>
  <si>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</si>
  <si>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</si>
  <si>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</si>
  <si>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</si>
  <si>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</si>
  <si>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</si>
  <si>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</si>
  <si>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</si>
  <si>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</si>
  <si>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</si>
  <si>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</si>
  <si>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</si>
  <si>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</si>
  <si>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</si>
  <si>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</si>
  <si>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</si>
  <si>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</si>
  <si>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</si>
  <si>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</si>
  <si>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</si>
  <si>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</si>
  <si>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</si>
  <si>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</si>
  <si>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</si>
  <si>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</si>
  <si>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</si>
  <si>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</si>
  <si>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</si>
  <si>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</si>
  <si>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</si>
  <si>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</si>
  <si>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</si>
  <si>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</si>
  <si>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</si>
  <si>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</si>
  <si>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</si>
  <si>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</si>
  <si>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</si>
  <si>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</si>
  <si>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</si>
  <si>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</si>
  <si>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</si>
  <si>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</si>
  <si>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</si>
  <si>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</si>
  <si>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</si>
  <si>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</si>
  <si>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</si>
  <si>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</si>
  <si>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</si>
  <si>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</si>
  <si>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</si>
  <si>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</si>
  <si>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</si>
  <si>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</si>
  <si>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</si>
  <si>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</si>
  <si>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</si>
  <si>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</si>
  <si>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</si>
  <si>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</si>
  <si>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</si>
  <si>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</si>
  <si>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</si>
  <si>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</si>
  <si>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</si>
  <si>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</si>
  <si>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</si>
  <si>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</si>
  <si>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</si>
  <si>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</si>
  <si>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</si>
  <si>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</si>
  <si>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</si>
  <si>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</si>
  <si>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</si>
  <si>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</si>
  <si>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</si>
  <si>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</si>
  <si>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</si>
  <si>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</si>
  <si>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</si>
  <si>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</si>
  <si>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</si>
  <si>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</si>
  <si>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</si>
  <si>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</si>
  <si>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</si>
  <si>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</si>
  <si>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</si>
  <si>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</si>
  <si>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</si>
  <si>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</si>
  <si>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</si>
  <si>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</si>
  <si>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</si>
  <si>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</si>
  <si>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</si>
  <si>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</si>
  <si>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</si>
  <si>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</si>
  <si>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</si>
  <si>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</si>
  <si>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</si>
  <si>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</si>
  <si>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</si>
  <si>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</si>
  <si>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</si>
  <si>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</si>
  <si>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</si>
  <si>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</si>
  <si>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</si>
  <si>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</si>
  <si>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</si>
  <si>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</si>
  <si>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</si>
  <si>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</si>
  <si>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</si>
  <si>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</si>
  <si>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</si>
  <si>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</si>
  <si>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</si>
  <si>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</si>
  <si>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</si>
  <si>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</si>
  <si>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</si>
  <si>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</si>
  <si>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</si>
  <si>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</si>
  <si>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</si>
  <si>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</si>
  <si>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</si>
  <si>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</si>
  <si>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</si>
  <si>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</si>
  <si>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</si>
  <si>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</si>
  <si>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</si>
  <si>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</si>
  <si>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</si>
  <si>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</si>
  <si>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</si>
  <si>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</si>
  <si>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</si>
  <si>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</si>
  <si>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</si>
  <si>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</si>
  <si>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</si>
  <si>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</si>
  <si>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</si>
  <si>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</si>
  <si>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</si>
  <si>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</si>
  <si>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</si>
  <si>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</si>
  <si>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</si>
  <si>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</si>
  <si>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</si>
  <si>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</si>
  <si>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</si>
  <si>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</si>
  <si>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</si>
  <si>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</si>
  <si>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</si>
  <si>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</si>
  <si>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</si>
  <si>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</si>
  <si>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</si>
  <si>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</si>
  <si>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</si>
  <si>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</si>
  <si>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</si>
  <si>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</si>
  <si>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</si>
  <si>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</si>
  <si>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</si>
  <si>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</si>
  <si>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</si>
  <si>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</si>
  <si>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</si>
  <si>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</si>
  <si>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</si>
  <si>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</si>
  <si>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</si>
  <si>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</si>
  <si>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</si>
  <si>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</si>
  <si>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</si>
  <si>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</si>
  <si>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</si>
  <si>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</si>
  <si>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</si>
  <si>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</si>
  <si>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</si>
  <si>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</si>
  <si>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</si>
  <si>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</si>
  <si>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</si>
  <si>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</si>
  <si>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</si>
  <si>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</si>
  <si>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</si>
  <si>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</si>
  <si>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</si>
  <si>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</si>
  <si>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</si>
  <si>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</si>
  <si>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</si>
  <si>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</si>
  <si>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</si>
  <si>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</si>
  <si>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</si>
  <si>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</si>
  <si>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</si>
  <si>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</si>
  <si>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</si>
  <si>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</si>
  <si>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</si>
  <si>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</si>
  <si>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</si>
  <si>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</si>
  <si>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</si>
  <si>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</si>
  <si>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</si>
  <si>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</si>
  <si>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</si>
  <si>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</si>
  <si>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</si>
  <si>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</si>
  <si>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</si>
  <si>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</si>
  <si>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</si>
  <si>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</si>
  <si>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</si>
  <si>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</si>
  <si>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</si>
  <si>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</si>
  <si>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</si>
  <si>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</si>
  <si>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</si>
  <si>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</si>
  <si>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</si>
  <si>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</si>
  <si>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</si>
  <si>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</si>
  <si>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</si>
  <si>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</si>
  <si>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</si>
  <si>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</si>
  <si>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</si>
  <si>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</si>
  <si>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</si>
  <si>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</si>
  <si>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</si>
  <si>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</si>
  <si>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</si>
  <si>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</si>
  <si>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</si>
  <si>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</si>
  <si>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</si>
  <si>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</si>
  <si>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</si>
  <si>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</si>
  <si>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</si>
  <si>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</si>
  <si>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</si>
  <si>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</si>
  <si>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</si>
  <si>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</si>
  <si>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</si>
  <si>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</si>
  <si>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</si>
  <si>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</si>
  <si>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</si>
  <si>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</si>
  <si>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</si>
  <si>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</si>
  <si>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</si>
  <si>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</si>
  <si>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</si>
  <si>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</si>
  <si>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</si>
  <si>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</si>
  <si>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</si>
  <si>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</si>
  <si>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</si>
  <si>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</si>
  <si>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</si>
  <si>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</si>
  <si>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</si>
  <si>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</si>
  <si>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</si>
  <si>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</si>
  <si>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</si>
  <si>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</si>
  <si>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</si>
  <si>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</si>
  <si>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</si>
  <si>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</si>
  <si>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</si>
  <si>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</si>
  <si>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</si>
  <si>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</si>
  <si>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</si>
  <si>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</si>
  <si>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</si>
  <si>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</si>
  <si>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</si>
  <si>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</si>
  <si>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</si>
  <si>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</si>
  <si>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</si>
  <si>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</si>
  <si>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</si>
  <si>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</si>
  <si>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</si>
  <si>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</si>
  <si>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</si>
  <si>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</si>
  <si>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</si>
  <si>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</si>
  <si>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</si>
  <si>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</si>
  <si>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</si>
  <si>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</si>
  <si>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</si>
  <si>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</si>
  <si>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</si>
  <si>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</si>
  <si>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</si>
  <si>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</si>
  <si>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</si>
  <si>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</si>
  <si>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</si>
  <si>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</si>
  <si>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</si>
  <si>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</si>
  <si>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</si>
  <si>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</si>
  <si>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</si>
  <si>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</si>
  <si>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</si>
  <si>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</si>
  <si>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</si>
  <si>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</si>
  <si>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</si>
  <si>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</si>
  <si>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</si>
  <si>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</si>
  <si>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</si>
  <si>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</si>
  <si>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</si>
  <si>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</si>
  <si>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</si>
  <si>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</si>
  <si>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</si>
  <si>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</si>
  <si>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</si>
  <si>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</si>
  <si>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</si>
  <si>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</si>
  <si>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</si>
  <si>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</si>
  <si>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</si>
  <si>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</si>
  <si>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</si>
  <si>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</si>
  <si>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</si>
  <si>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</si>
  <si>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</si>
  <si>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</si>
  <si>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</si>
  <si>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</si>
  <si>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</si>
  <si>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</si>
  <si>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</si>
  <si>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</si>
  <si>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</si>
  <si>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</si>
  <si>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</si>
  <si>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</si>
  <si>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</si>
  <si>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</si>
  <si>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</si>
  <si>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</si>
  <si>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</si>
  <si>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</si>
  <si>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</si>
  <si>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</si>
  <si>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</si>
  <si>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</si>
  <si>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</si>
  <si>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</si>
  <si>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</si>
  <si>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</si>
  <si>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</si>
  <si>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</si>
  <si>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</si>
  <si>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</si>
  <si>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</si>
  <si>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</si>
  <si>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</si>
  <si>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</si>
  <si>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</si>
  <si>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</si>
  <si>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</si>
  <si>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</si>
  <si>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</si>
  <si>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</si>
  <si>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</si>
  <si>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</si>
  <si>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</si>
  <si>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</si>
  <si>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</si>
  <si>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</si>
  <si>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</si>
  <si>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</si>
  <si>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</si>
  <si>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</si>
  <si>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</si>
  <si>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</si>
  <si>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</si>
  <si>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</si>
  <si>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</si>
  <si>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</si>
  <si>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</si>
  <si>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</si>
  <si>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</si>
  <si>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</si>
  <si>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</si>
  <si>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</si>
  <si>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</si>
  <si>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</si>
  <si>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</si>
  <si>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</si>
  <si>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</si>
  <si>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</si>
  <si>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</si>
  <si>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</si>
  <si>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</si>
  <si>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</si>
  <si>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</si>
  <si>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</si>
  <si>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</si>
  <si>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</si>
  <si>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</si>
  <si>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</si>
  <si>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</si>
  <si>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</si>
  <si>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</si>
  <si>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</si>
  <si>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</si>
  <si>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</si>
  <si>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</si>
  <si>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</si>
  <si>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</si>
  <si>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</si>
  <si>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</si>
  <si>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</si>
  <si>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</si>
  <si>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</si>
  <si>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</si>
  <si>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</si>
  <si>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</si>
  <si>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</si>
  <si>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</si>
  <si>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</si>
  <si>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</si>
  <si>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</si>
  <si>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</si>
  <si>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</si>
  <si>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</si>
  <si>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</si>
  <si>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</si>
  <si>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</si>
  <si>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</si>
  <si>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</si>
  <si>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</si>
  <si>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</si>
  <si>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</si>
  <si>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</si>
  <si>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</si>
  <si>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</si>
  <si>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</si>
  <si>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</si>
  <si>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</si>
  <si>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</si>
  <si>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</si>
  <si>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</si>
  <si>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</si>
  <si>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</si>
  <si>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</si>
  <si>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</si>
  <si>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</si>
  <si>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</si>
  <si>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</si>
  <si>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</si>
  <si>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</si>
  <si>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</si>
  <si>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</si>
  <si>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</si>
  <si>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</si>
  <si>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</si>
  <si>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</si>
  <si>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</si>
  <si>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</si>
  <si>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</si>
  <si>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</si>
  <si>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</si>
  <si>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</si>
  <si>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</si>
  <si>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</si>
  <si>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</si>
  <si>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</si>
  <si>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</si>
  <si>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</si>
  <si>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</si>
  <si>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</si>
  <si>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</si>
  <si>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</si>
  <si>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</si>
  <si>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</si>
  <si>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</si>
  <si>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</si>
  <si>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</si>
  <si>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</si>
  <si>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</si>
  <si>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</si>
  <si>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</si>
  <si>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</si>
  <si>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</si>
  <si>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</si>
  <si>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</si>
  <si>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</si>
  <si>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</si>
  <si>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</si>
  <si>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</si>
  <si>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</si>
  <si>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</si>
  <si>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</si>
  <si>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</si>
  <si>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</si>
  <si>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</si>
  <si>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</si>
  <si>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</si>
  <si>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</si>
  <si>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</si>
  <si>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</si>
  <si>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</si>
  <si>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</si>
  <si>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</si>
  <si>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</si>
  <si>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</si>
  <si>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</si>
  <si>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</si>
  <si>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</si>
  <si>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</si>
  <si>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</si>
  <si>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</si>
  <si>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</si>
  <si>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</si>
  <si>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</si>
  <si>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</si>
  <si>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</si>
  <si>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</si>
  <si>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</si>
  <si>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</si>
  <si>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</si>
  <si>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</si>
  <si>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</si>
  <si>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</si>
  <si>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</si>
  <si>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</si>
  <si>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</si>
  <si>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</si>
  <si>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</si>
  <si>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</si>
  <si>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</si>
  <si>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</si>
  <si>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</si>
  <si>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</si>
  <si>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</si>
  <si>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</si>
  <si>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</si>
  <si>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</si>
  <si>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</si>
  <si>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</si>
  <si>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</si>
  <si>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</si>
  <si>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</si>
  <si>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</si>
  <si>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</si>
  <si>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</si>
  <si>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</si>
  <si>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</si>
  <si>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</si>
  <si>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</si>
  <si>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</si>
  <si>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</si>
  <si>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</si>
  <si>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</si>
  <si>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</si>
  <si>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</si>
  <si>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</si>
  <si>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</si>
  <si>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</si>
  <si>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</si>
  <si>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</si>
  <si>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</si>
  <si>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</si>
  <si>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</si>
  <si>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</si>
  <si>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</si>
  <si>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</si>
  <si>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</si>
  <si>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</si>
  <si>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</si>
  <si>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</si>
  <si>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</si>
  <si>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</si>
  <si>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</si>
  <si>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</si>
  <si>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</si>
  <si>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</si>
  <si>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</si>
  <si>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</si>
  <si>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</si>
  <si>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</si>
  <si>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</si>
  <si>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</si>
  <si>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</si>
  <si>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</si>
  <si>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</si>
  <si>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</si>
  <si>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</si>
  <si>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</si>
  <si>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</si>
  <si>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</si>
  <si>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</si>
  <si>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</si>
  <si>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</si>
  <si>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</si>
  <si>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</si>
  <si>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</si>
  <si>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</si>
  <si>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</si>
  <si>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</si>
  <si>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</si>
  <si>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</si>
  <si>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</si>
  <si>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</si>
  <si>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</si>
  <si>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</si>
  <si>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</si>
  <si>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</si>
  <si>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</si>
  <si>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</si>
  <si>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</si>
  <si>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</si>
  <si>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</si>
  <si>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</si>
  <si>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</si>
  <si>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</si>
  <si>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</si>
  <si>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</si>
  <si>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</si>
  <si>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</si>
  <si>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</si>
  <si>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</si>
  <si>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</si>
  <si>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</si>
  <si>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</si>
  <si>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</si>
  <si>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</si>
  <si>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</si>
  <si>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</si>
  <si>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</si>
  <si>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</si>
  <si>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</si>
  <si>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</si>
  <si>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</si>
  <si>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</si>
  <si>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</si>
  <si>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</si>
  <si>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</si>
  <si>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</si>
  <si>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</si>
  <si>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</si>
  <si>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</si>
  <si>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</si>
  <si>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</si>
  <si>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</si>
  <si>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</si>
  <si>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</si>
  <si>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</si>
  <si>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</si>
  <si>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</si>
  <si>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</si>
  <si>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</si>
  <si>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</si>
  <si>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</si>
  <si>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</si>
  <si>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</si>
  <si>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</si>
  <si>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</si>
  <si>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</si>
  <si>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</si>
  <si>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</si>
  <si>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</si>
  <si>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</si>
  <si>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</si>
  <si>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</si>
  <si>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</si>
  <si>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</si>
  <si>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</si>
  <si>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</si>
  <si>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</si>
  <si>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</si>
  <si>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</si>
  <si>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</si>
  <si>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</si>
  <si>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</si>
  <si>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</si>
  <si>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</si>
  <si>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</si>
  <si>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</si>
  <si>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</si>
  <si>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</si>
  <si>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</si>
  <si>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</si>
  <si>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</si>
  <si>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</si>
  <si>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</si>
  <si>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</si>
  <si>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</si>
  <si>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</si>
  <si>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</si>
  <si>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</si>
  <si>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</si>
  <si>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</si>
  <si>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</si>
  <si>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</si>
  <si>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</si>
  <si>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</si>
  <si>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</si>
  <si>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</si>
  <si>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</si>
  <si>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</si>
  <si>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</si>
  <si>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</si>
  <si>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</si>
  <si>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</si>
  <si>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</si>
  <si>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</si>
  <si>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</si>
  <si>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</si>
  <si>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</si>
  <si>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</si>
  <si>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</si>
  <si>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</si>
  <si>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</si>
  <si>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</si>
  <si>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</si>
  <si>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</si>
  <si>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</si>
  <si>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</si>
  <si>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</si>
  <si>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</si>
  <si>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</si>
  <si>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</si>
  <si>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</si>
  <si>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</si>
  <si>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</si>
  <si>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</si>
  <si>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</si>
  <si>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</si>
  <si>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</si>
  <si>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</si>
  <si>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</si>
  <si>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</si>
  <si>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</si>
  <si>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</si>
  <si>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</si>
  <si>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</si>
  <si>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</si>
  <si>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</si>
  <si>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</si>
  <si>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</si>
  <si>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</si>
  <si>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</si>
  <si>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</si>
  <si>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</si>
  <si>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</si>
  <si>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</si>
  <si>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</si>
  <si>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</si>
  <si>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</si>
  <si>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</si>
  <si>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</si>
  <si>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</si>
  <si>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</si>
  <si>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</si>
  <si>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</si>
  <si>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</si>
  <si>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</si>
  <si>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</si>
  <si>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</si>
  <si>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</si>
  <si>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</si>
  <si>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</si>
  <si>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</si>
  <si>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</si>
  <si>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</si>
  <si>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</si>
  <si>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</si>
  <si>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</si>
  <si>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</si>
  <si>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</si>
  <si>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</si>
  <si>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</si>
  <si>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</si>
  <si>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</si>
  <si>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</si>
  <si>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</si>
  <si>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</si>
  <si>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</si>
  <si>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</si>
  <si>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</si>
  <si>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</si>
  <si>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</si>
  <si>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</si>
  <si>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</si>
  <si>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</si>
  <si>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</si>
  <si>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</si>
  <si>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</si>
  <si>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</si>
  <si>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</si>
  <si>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</si>
  <si>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</si>
  <si>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</si>
  <si>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</si>
  <si>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</si>
  <si>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</si>
  <si>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</si>
  <si>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</si>
  <si>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</si>
  <si>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</si>
  <si>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</si>
  <si>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</si>
  <si>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</si>
  <si>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</si>
  <si>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</si>
  <si>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</si>
  <si>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</si>
  <si>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</si>
  <si>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</si>
  <si>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</si>
  <si>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</si>
  <si>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</si>
  <si>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</si>
  <si>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</si>
  <si>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</si>
  <si>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</si>
  <si>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</si>
  <si>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</si>
  <si>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</si>
  <si>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</si>
  <si>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</si>
  <si>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</si>
  <si>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</si>
  <si>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</si>
  <si>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</si>
  <si>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</si>
  <si>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</si>
  <si>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</si>
  <si>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</si>
  <si>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</si>
  <si>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</si>
  <si>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</si>
  <si>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</si>
  <si>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</si>
  <si>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</si>
  <si>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</si>
  <si>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</si>
  <si>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</si>
  <si>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</si>
  <si>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</si>
  <si>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</si>
  <si>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</si>
  <si>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</si>
  <si>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</si>
  <si>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</si>
  <si>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</si>
  <si>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</si>
  <si>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</si>
  <si>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</si>
  <si>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</si>
  <si>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</si>
  <si>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</si>
  <si>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</si>
  <si>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</si>
  <si>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</si>
  <si>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</si>
  <si>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</si>
  <si>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</si>
  <si>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</si>
  <si>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</si>
  <si>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</si>
  <si>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</si>
  <si>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</si>
  <si>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</si>
  <si>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</si>
  <si>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</si>
  <si>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</si>
  <si>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</si>
  <si>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</si>
  <si>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</si>
  <si>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</si>
  <si>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</si>
  <si>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</si>
  <si>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</si>
  <si>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</si>
  <si>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</si>
  <si>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</si>
  <si>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</si>
  <si>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</si>
  <si>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</si>
  <si>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</si>
  <si>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</si>
  <si>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</si>
  <si>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</si>
  <si>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</si>
  <si>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</si>
  <si>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</si>
  <si>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</si>
  <si>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</si>
  <si>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</si>
  <si>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</si>
  <si>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</si>
  <si>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</si>
  <si>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</si>
  <si>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</si>
  <si>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</si>
  <si>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</si>
  <si>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</si>
  <si>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</si>
  <si>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</si>
  <si>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</si>
  <si>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</si>
  <si>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</si>
  <si>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</si>
  <si>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</si>
  <si>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</si>
  <si>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</si>
  <si>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</si>
  <si>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</si>
  <si>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</si>
  <si>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</si>
  <si>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</si>
  <si>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</si>
  <si>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</si>
  <si>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</si>
  <si>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</si>
  <si>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</si>
  <si>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</si>
  <si>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</si>
  <si>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</si>
  <si>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</si>
  <si>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</si>
  <si>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</si>
  <si>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</si>
  <si>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</si>
  <si>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</si>
  <si>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</si>
  <si>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</si>
  <si>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</si>
  <si>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</si>
  <si>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</si>
  <si>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</si>
  <si>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</si>
  <si>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</si>
  <si>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</si>
  <si>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</si>
  <si>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</si>
  <si>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</si>
  <si>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</si>
  <si>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</si>
  <si>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</si>
  <si>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</si>
  <si>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</si>
  <si>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</si>
  <si>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</si>
  <si>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</si>
  <si>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</si>
  <si>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</si>
  <si>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</si>
  <si>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</si>
  <si>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</si>
  <si>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</si>
  <si>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</si>
  <si>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</si>
  <si>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</si>
  <si>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</si>
  <si>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</si>
  <si>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</si>
  <si>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</si>
  <si>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</si>
  <si>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</si>
  <si>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</si>
  <si>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</si>
  <si>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</si>
  <si>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</si>
  <si>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</si>
  <si>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</si>
  <si>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</si>
  <si>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</si>
  <si>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</si>
  <si>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</si>
  <si>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</si>
  <si>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</si>
  <si>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</si>
  <si>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</si>
  <si>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</si>
  <si>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</si>
  <si>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</si>
  <si>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</si>
  <si>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</si>
  <si>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</si>
  <si>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</si>
  <si>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</si>
  <si>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</si>
  <si>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</si>
  <si>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</si>
  <si>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</si>
  <si>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</si>
  <si>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</si>
  <si>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</si>
  <si>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</si>
  <si>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</si>
  <si>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</si>
  <si>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</si>
  <si>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</si>
  <si>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</si>
  <si>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</si>
  <si>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</si>
  <si>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</si>
  <si>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</si>
  <si>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</si>
  <si>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</si>
  <si>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</si>
  <si>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</si>
  <si>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</si>
  <si>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</si>
  <si>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</si>
  <si>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</si>
  <si>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</si>
  <si>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</si>
  <si>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</si>
  <si>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</si>
  <si>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</si>
  <si>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</si>
  <si>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</si>
  <si>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</si>
  <si>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</si>
  <si>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</si>
  <si>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</si>
  <si>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</si>
  <si>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</si>
  <si>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</si>
  <si>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</si>
  <si>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</si>
  <si>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</si>
  <si>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</si>
  <si>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</si>
  <si>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</si>
  <si>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</si>
  <si>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</si>
  <si>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</si>
  <si>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</si>
  <si>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</si>
  <si>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</si>
  <si>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</si>
  <si>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</si>
  <si>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</si>
  <si>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</si>
  <si>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</si>
  <si>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</si>
  <si>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</si>
  <si>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</si>
  <si>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</si>
  <si>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</si>
  <si>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</si>
  <si>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</si>
  <si>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</si>
  <si>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</si>
  <si>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</si>
  <si>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</si>
  <si>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</si>
  <si>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</si>
  <si>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</si>
  <si>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</si>
  <si>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</si>
  <si>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</si>
  <si>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</si>
  <si>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</si>
  <si>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</si>
  <si>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</si>
  <si>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</si>
  <si>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</si>
  <si>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</si>
  <si>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</si>
  <si>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</si>
  <si>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</si>
  <si>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</si>
  <si>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</si>
  <si>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</si>
  <si>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</si>
  <si>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</si>
  <si>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</si>
  <si>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</si>
  <si>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</si>
  <si>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</si>
  <si>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</si>
  <si>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</si>
  <si>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</si>
  <si>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</si>
  <si>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</si>
  <si>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</si>
  <si>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</si>
  <si>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</si>
  <si>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</si>
  <si>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</si>
  <si>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</si>
  <si>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</si>
  <si>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</si>
  <si>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</si>
  <si>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</si>
  <si>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</si>
  <si>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</si>
  <si>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</si>
  <si>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</si>
  <si>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</si>
  <si>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</si>
  <si>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</si>
  <si>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</si>
  <si>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</si>
  <si>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</si>
  <si>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</si>
  <si>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</si>
  <si>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</si>
  <si>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</si>
  <si>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</si>
  <si>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</si>
  <si>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</si>
  <si>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</si>
  <si>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</si>
  <si>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</si>
  <si>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</si>
  <si>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</si>
  <si>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</si>
  <si>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</si>
  <si>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</si>
  <si>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</si>
  <si>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</si>
  <si>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</si>
  <si>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</si>
  <si>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</si>
  <si>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</si>
  <si>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</si>
  <si>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</si>
  <si>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</si>
  <si>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</si>
  <si>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</si>
  <si>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</si>
  <si>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</si>
  <si>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</si>
  <si>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</si>
  <si>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</si>
  <si>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</si>
  <si>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</si>
  <si>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</si>
  <si>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</si>
  <si>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</si>
  <si>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</si>
  <si>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</si>
  <si>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</si>
  <si>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</si>
  <si>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</si>
  <si>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</si>
  <si>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</si>
  <si>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</si>
  <si>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</si>
  <si>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</si>
  <si>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</si>
  <si>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</si>
  <si>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</si>
  <si>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</si>
  <si>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</si>
  <si>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</si>
  <si>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</si>
  <si>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</si>
  <si>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</si>
  <si>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</si>
  <si>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</si>
  <si>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</si>
  <si>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</si>
  <si>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</si>
  <si>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</si>
  <si>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</si>
  <si>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</si>
  <si>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</si>
  <si>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</si>
  <si>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</si>
  <si>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</si>
  <si>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</si>
  <si>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</si>
  <si>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</si>
  <si>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</si>
  <si>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</si>
  <si>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</si>
  <si>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</si>
  <si>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</si>
  <si>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</si>
  <si>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</si>
  <si>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</si>
  <si>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</si>
  <si>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</si>
  <si>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</si>
  <si>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</si>
  <si>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</si>
  <si>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</si>
  <si>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</si>
  <si>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</si>
  <si>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</si>
  <si>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</si>
  <si>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</si>
  <si>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</si>
  <si>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</si>
  <si>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</si>
  <si>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</si>
  <si>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</si>
  <si>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</si>
  <si>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</si>
  <si>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</si>
  <si>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</si>
  <si>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</si>
  <si>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</si>
  <si>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</si>
  <si>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</si>
  <si>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</si>
  <si>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</si>
  <si>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</si>
  <si>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</si>
  <si>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</si>
  <si>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</si>
  <si>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</si>
  <si>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</si>
  <si>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</si>
  <si>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</si>
  <si>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</si>
  <si>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</si>
  <si>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</si>
  <si>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</si>
  <si>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</si>
  <si>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</si>
  <si>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</si>
  <si>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</si>
  <si>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</si>
  <si>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</si>
  <si>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</si>
  <si>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</si>
  <si>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</si>
  <si>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</si>
  <si>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</si>
  <si>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</si>
  <si>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</si>
  <si>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</si>
  <si>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</si>
  <si>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</si>
  <si>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</si>
  <si>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</si>
  <si>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</si>
  <si>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</si>
  <si>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</si>
  <si>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</si>
  <si>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</si>
  <si>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</si>
  <si>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</si>
  <si>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</si>
  <si>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</si>
  <si>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</si>
  <si>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</si>
  <si>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</si>
  <si>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</si>
  <si>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</si>
  <si>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</si>
  <si>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</si>
  <si>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</si>
  <si>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</si>
  <si>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</si>
  <si>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</si>
  <si>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</si>
  <si>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</si>
  <si>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</si>
  <si>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</si>
  <si>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</si>
  <si>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</si>
  <si>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</si>
  <si>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</si>
  <si>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</si>
  <si>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</si>
  <si>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</si>
  <si>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</si>
  <si>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</si>
  <si>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</si>
  <si>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</si>
  <si>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</si>
  <si>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</si>
  <si>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</si>
  <si>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</si>
  <si>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</si>
  <si>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</si>
  <si>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</si>
  <si>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</si>
  <si>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</si>
  <si>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</si>
  <si>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</si>
  <si>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</si>
  <si>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</si>
  <si>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</si>
  <si>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</si>
  <si>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</si>
  <si>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</si>
  <si>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</si>
  <si>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</si>
  <si>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</si>
  <si>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</si>
  <si>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</si>
  <si>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</si>
  <si>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</si>
  <si>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</si>
  <si>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</si>
  <si>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</si>
  <si>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</si>
  <si>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</si>
  <si>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</si>
  <si>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</si>
  <si>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</si>
  <si>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</si>
  <si>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</si>
  <si>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</si>
  <si>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</si>
  <si>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</si>
  <si>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</si>
  <si>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</si>
  <si>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</si>
  <si>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</si>
  <si>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</si>
  <si>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</si>
  <si>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</si>
  <si>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</si>
  <si>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</si>
  <si>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</si>
  <si>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</si>
  <si>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</si>
  <si>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</si>
  <si>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</si>
  <si>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</si>
  <si>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</si>
  <si>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</si>
  <si>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</si>
  <si>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</si>
  <si>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</si>
  <si>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</si>
  <si>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</si>
  <si>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</si>
  <si>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</si>
  <si>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</si>
  <si>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</si>
  <si>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</si>
  <si>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</si>
  <si>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</si>
  <si>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</si>
  <si>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</si>
  <si>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</si>
  <si>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</si>
  <si>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</si>
  <si>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</si>
  <si>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</si>
  <si>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</si>
  <si>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</si>
  <si>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</si>
  <si>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</si>
  <si>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</si>
  <si>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</si>
  <si>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</si>
  <si>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</si>
  <si>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</si>
  <si>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</si>
  <si>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</si>
  <si>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</si>
  <si>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</si>
  <si>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</si>
  <si>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</si>
  <si>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</si>
  <si>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</si>
  <si>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</si>
  <si>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</si>
  <si>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</si>
  <si>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</si>
  <si>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</si>
  <si>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</si>
  <si>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</si>
  <si>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</si>
  <si>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</si>
  <si>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</si>
  <si>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</si>
  <si>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</si>
  <si>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</si>
  <si>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</si>
  <si>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</si>
  <si>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</si>
  <si>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</si>
  <si>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</si>
  <si>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</si>
  <si>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</si>
  <si>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</si>
  <si>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</si>
  <si>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</si>
  <si>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</si>
  <si>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</si>
  <si>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</si>
  <si>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</si>
  <si>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</si>
  <si>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</si>
  <si>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</si>
  <si>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</si>
  <si>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</si>
  <si>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</si>
  <si>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</si>
  <si>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</si>
  <si>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</si>
  <si>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</si>
  <si>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</si>
  <si>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</si>
  <si>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</si>
  <si>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</si>
  <si>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</si>
  <si>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</si>
  <si>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</si>
  <si>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</si>
  <si>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</si>
  <si>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</si>
  <si>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</si>
  <si>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</si>
  <si>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</si>
  <si>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</si>
  <si>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</si>
  <si>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</si>
  <si>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</si>
  <si>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</si>
  <si>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</si>
  <si>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</si>
  <si>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</si>
  <si>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</si>
  <si>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</si>
  <si>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</si>
  <si>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</si>
  <si>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</si>
  <si>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</si>
  <si>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</si>
  <si>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</si>
  <si>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</si>
  <si>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</si>
  <si>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</si>
  <si>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</si>
  <si>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</si>
  <si>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</si>
  <si>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</si>
  <si>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</si>
  <si>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</si>
  <si>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</si>
  <si>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</si>
  <si>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</si>
  <si>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</si>
  <si>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</si>
  <si>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</si>
  <si>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</si>
  <si>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</si>
  <si>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</si>
  <si>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</si>
  <si>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</si>
  <si>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</si>
  <si>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</si>
  <si>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</si>
  <si>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</si>
  <si>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</si>
  <si>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</si>
  <si>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</si>
  <si>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</si>
  <si>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</si>
  <si>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</si>
  <si>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</si>
  <si>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</si>
  <si>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</si>
  <si>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</si>
  <si>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</si>
  <si>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</si>
  <si>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</si>
  <si>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</si>
  <si>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</si>
  <si>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</si>
  <si>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</si>
  <si>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</si>
  <si>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</si>
  <si>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</si>
  <si>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</si>
  <si>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</si>
  <si>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</si>
  <si>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</si>
  <si>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</si>
  <si>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</si>
  <si>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</si>
  <si>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</si>
  <si>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</si>
  <si>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</si>
  <si>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</si>
  <si>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</si>
  <si>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</si>
  <si>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</si>
  <si>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</si>
  <si>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</si>
  <si>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</si>
  <si>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</si>
  <si>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</si>
  <si>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</si>
  <si>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</si>
  <si>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</si>
  <si>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</si>
  <si>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</si>
  <si>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</si>
  <si>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</si>
  <si>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</si>
  <si>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</si>
  <si>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</si>
  <si>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</si>
  <si>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</si>
  <si>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</si>
  <si>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</si>
  <si>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</si>
  <si>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</si>
  <si>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</si>
  <si>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</si>
  <si>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</si>
  <si>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</si>
  <si>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</si>
  <si>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</si>
  <si>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</si>
  <si>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</si>
  <si>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</si>
  <si>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</si>
  <si>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</si>
  <si>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</si>
  <si>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</si>
  <si>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</si>
  <si>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</si>
  <si>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</si>
  <si>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</si>
  <si>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</si>
  <si>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</si>
  <si>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</si>
  <si>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</si>
  <si>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</si>
  <si>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</si>
  <si>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</si>
  <si>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</si>
  <si>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</si>
  <si>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</si>
  <si>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</si>
  <si>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</si>
  <si>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</si>
  <si>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</si>
  <si>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</si>
  <si>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</si>
  <si>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</si>
  <si>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</si>
  <si>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</si>
  <si>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</si>
  <si>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</si>
  <si>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</si>
  <si>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</si>
  <si>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</si>
  <si>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</si>
  <si>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</si>
  <si>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</si>
  <si>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</si>
  <si>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</si>
  <si>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</si>
  <si>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</si>
  <si>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</si>
  <si>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</si>
  <si>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</si>
  <si>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</si>
  <si>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</si>
  <si>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</si>
  <si>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</si>
  <si>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</si>
  <si>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</si>
  <si>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</si>
  <si>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</si>
  <si>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</si>
  <si>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</si>
  <si>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</si>
  <si>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</si>
  <si>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</si>
  <si>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</si>
  <si>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</si>
  <si>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</si>
  <si>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</si>
  <si>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</si>
  <si>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</si>
  <si>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</si>
  <si>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</si>
  <si>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</si>
  <si>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</si>
  <si>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</si>
  <si>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</si>
  <si>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</si>
  <si>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</si>
  <si>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</si>
  <si>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</si>
  <si>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</si>
  <si>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</si>
  <si>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</si>
  <si>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</si>
  <si>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</si>
  <si>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</si>
  <si>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</si>
  <si>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</si>
  <si>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</si>
  <si>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</si>
  <si>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</si>
  <si>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</si>
  <si>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</si>
  <si>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</si>
  <si>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</si>
  <si>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</si>
  <si>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</si>
  <si>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</si>
  <si>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</si>
  <si>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</si>
  <si>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</si>
  <si>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</si>
  <si>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</si>
  <si>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</si>
  <si>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</si>
  <si>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</si>
  <si>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</si>
  <si>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</si>
  <si>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</si>
  <si>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</si>
  <si>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</si>
  <si>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</si>
  <si>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</si>
  <si>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</si>
  <si>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</si>
  <si>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</si>
  <si>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</si>
  <si>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</si>
  <si>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</si>
  <si>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</si>
  <si>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</si>
  <si>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</si>
  <si>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</si>
  <si>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</si>
  <si>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</si>
  <si>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</si>
  <si>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</si>
  <si>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</si>
  <si>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</si>
  <si>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</si>
  <si>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</si>
  <si>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</si>
  <si>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</si>
  <si>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</si>
  <si>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</si>
  <si>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</si>
  <si>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</si>
  <si>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</si>
  <si>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</si>
  <si>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</si>
  <si>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</si>
  <si>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</si>
  <si>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</si>
  <si>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</si>
  <si>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</si>
  <si>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</si>
  <si>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</si>
  <si>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</si>
  <si>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</si>
  <si>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</si>
  <si>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</si>
  <si>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</si>
  <si>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</si>
  <si>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</si>
  <si>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</si>
  <si>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</si>
  <si>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</si>
  <si>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</si>
  <si>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</si>
  <si>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</si>
  <si>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</si>
  <si>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</si>
  <si>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</si>
  <si>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</si>
  <si>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</si>
  <si>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</si>
  <si>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</si>
  <si>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</si>
  <si>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</si>
  <si>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</si>
  <si>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</si>
  <si>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</si>
  <si>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</si>
  <si>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</si>
  <si>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</si>
  <si>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</si>
  <si>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</si>
  <si>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</si>
  <si>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</si>
  <si>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</si>
  <si>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</si>
  <si>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</si>
  <si>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</si>
  <si>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</si>
  <si>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</si>
  <si>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</si>
  <si>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</si>
  <si>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</si>
  <si>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</si>
  <si>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</si>
  <si>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</si>
  <si>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</si>
  <si>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</si>
  <si>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</si>
  <si>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</si>
  <si>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</si>
  <si>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</si>
  <si>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</si>
  <si>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</si>
  <si>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</si>
  <si>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</si>
  <si>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</si>
  <si>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</si>
  <si>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</si>
  <si>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</si>
  <si>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</si>
  <si>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</si>
  <si>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</si>
  <si>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</si>
  <si>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</si>
  <si>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</si>
  <si>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</si>
  <si>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</si>
  <si>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</si>
  <si>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</si>
  <si>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</si>
  <si>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</si>
  <si>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</si>
  <si>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</si>
  <si>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</si>
  <si>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</si>
  <si>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</si>
  <si>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</si>
  <si>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</si>
  <si>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</si>
  <si>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</si>
  <si>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</si>
  <si>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</si>
  <si>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</si>
  <si>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</si>
  <si>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</si>
  <si>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</si>
  <si>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</si>
  <si>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</si>
  <si>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</si>
  <si>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</si>
  <si>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</si>
  <si>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</si>
  <si>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</si>
  <si>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</si>
  <si>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</si>
  <si>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</si>
  <si>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</si>
  <si>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</si>
  <si>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</si>
  <si>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</si>
  <si>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</si>
  <si>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</si>
  <si>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</si>
  <si>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</si>
  <si>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</si>
  <si>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</si>
  <si>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</si>
  <si>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</si>
  <si>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</si>
  <si>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</si>
  <si>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</si>
  <si>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</si>
  <si>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</si>
  <si>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</si>
  <si>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</si>
  <si>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</si>
  <si>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</si>
  <si>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</si>
  <si>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</si>
  <si>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</si>
  <si>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</si>
  <si>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</si>
  <si>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</si>
  <si>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</si>
  <si>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</si>
  <si>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</si>
  <si>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</si>
  <si>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</si>
  <si>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</si>
  <si>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</si>
  <si>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</si>
  <si>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</si>
  <si>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</si>
  <si>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</si>
  <si>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</si>
  <si>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</si>
  <si>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</si>
  <si>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</si>
  <si>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</si>
  <si>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</si>
  <si>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</si>
  <si>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</si>
  <si>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</si>
  <si>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</si>
  <si>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</si>
  <si>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</si>
  <si>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</si>
  <si>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</si>
  <si>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</si>
  <si>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</si>
  <si>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</si>
  <si>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</si>
  <si>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</si>
  <si>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</si>
  <si>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</si>
  <si>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</si>
  <si>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</si>
  <si>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</si>
  <si>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</si>
  <si>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</si>
  <si>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</si>
  <si>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</si>
  <si>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</si>
  <si>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</si>
  <si>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</si>
  <si>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</si>
  <si>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</si>
  <si>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</si>
  <si>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</si>
  <si>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</si>
  <si>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</si>
  <si>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</si>
  <si>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</si>
  <si>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</si>
  <si>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</si>
  <si>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</si>
  <si>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</si>
  <si>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</si>
  <si>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</si>
  <si>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</si>
  <si>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</si>
  <si>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</si>
  <si>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</si>
  <si>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</si>
  <si>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</si>
  <si>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</si>
  <si>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</si>
  <si>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</si>
  <si>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</si>
  <si>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</si>
  <si>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</si>
  <si>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</si>
  <si>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</si>
  <si>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</si>
  <si>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</si>
  <si>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</si>
  <si>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</si>
  <si>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</si>
  <si>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</si>
  <si>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</si>
  <si>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</si>
  <si>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</si>
  <si>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</si>
  <si>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</si>
  <si>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</si>
  <si>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</si>
  <si>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</si>
  <si>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</si>
  <si>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</si>
  <si>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</si>
  <si>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</si>
  <si>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</si>
  <si>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</si>
  <si>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</si>
  <si>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</si>
  <si>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</si>
  <si>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</si>
  <si>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</si>
  <si>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</si>
  <si>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</si>
  <si>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</si>
  <si>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</si>
  <si>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</si>
  <si>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</si>
  <si>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</si>
  <si>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</si>
  <si>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</si>
  <si>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</si>
  <si>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</si>
  <si>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</si>
  <si>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</si>
  <si>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</si>
  <si>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</si>
  <si>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</si>
  <si>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</si>
  <si>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</si>
  <si>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</si>
  <si>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</si>
  <si>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</si>
  <si>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</si>
  <si>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</si>
  <si>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</si>
  <si>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</si>
  <si>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</si>
  <si>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</si>
  <si>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</si>
  <si>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</si>
  <si>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</si>
  <si>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</si>
  <si>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</si>
  <si>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</si>
  <si>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</si>
  <si>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</si>
  <si>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</si>
  <si>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</si>
  <si>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</si>
  <si>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</si>
  <si>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</si>
  <si>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</si>
  <si>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</si>
  <si>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</si>
  <si>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</si>
  <si>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</si>
  <si>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</si>
  <si>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</si>
  <si>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</si>
  <si>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</si>
  <si>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</si>
  <si>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</si>
  <si>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</si>
  <si>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</si>
  <si>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</si>
  <si>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</si>
  <si>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</si>
  <si>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</si>
  <si>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</si>
  <si>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</si>
  <si>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</si>
  <si>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</si>
  <si>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</si>
  <si>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</si>
  <si>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</si>
  <si>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</si>
  <si>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</si>
  <si>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</si>
  <si>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</si>
  <si>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</si>
  <si>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</si>
  <si>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</si>
  <si>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</si>
  <si>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</si>
  <si>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</si>
  <si>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</si>
  <si>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</si>
  <si>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</si>
  <si>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</si>
  <si>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</si>
  <si>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</si>
  <si>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</si>
  <si>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</si>
  <si>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</si>
  <si>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</si>
  <si>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</si>
  <si>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</si>
  <si>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</si>
  <si>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</si>
  <si>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</si>
  <si>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</si>
  <si>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</si>
  <si>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</si>
  <si>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</si>
  <si>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</si>
  <si>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</si>
  <si>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</si>
  <si>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</si>
  <si>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</si>
  <si>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</si>
  <si>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</si>
  <si>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</si>
  <si>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</si>
  <si>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</si>
  <si>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</si>
  <si>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</si>
  <si>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</si>
  <si>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</si>
  <si>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</si>
  <si>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</si>
  <si>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</si>
  <si>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</si>
  <si>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</si>
  <si>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</si>
  <si>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</si>
  <si>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</si>
  <si>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</si>
  <si>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</si>
  <si>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</si>
  <si>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</si>
  <si>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</si>
  <si>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</si>
  <si>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</si>
  <si>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</si>
  <si>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</si>
  <si>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</si>
  <si>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</si>
  <si>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</si>
  <si>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</si>
  <si>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</si>
  <si>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</si>
  <si>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</si>
  <si>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</si>
  <si>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</si>
  <si>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</si>
  <si>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</si>
  <si>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</si>
  <si>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</si>
  <si>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</si>
  <si>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</si>
  <si>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</si>
  <si>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</si>
  <si>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</si>
  <si>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</si>
  <si>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</si>
  <si>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</si>
  <si>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</si>
  <si>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</si>
  <si>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</si>
  <si>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</si>
  <si>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</si>
  <si>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</si>
  <si>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</si>
  <si>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</si>
  <si>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</si>
  <si>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</si>
  <si>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</si>
  <si>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</si>
  <si>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</si>
  <si>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</si>
  <si>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</si>
  <si>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</si>
  <si>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</si>
  <si>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</si>
  <si>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</si>
  <si>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</si>
  <si>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</si>
  <si>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</si>
  <si>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</si>
  <si>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</si>
  <si>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</si>
  <si>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</si>
  <si>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</si>
  <si>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</si>
  <si>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</si>
  <si>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</si>
  <si>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</si>
  <si>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</si>
  <si>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</si>
  <si>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</si>
  <si>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</si>
  <si>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</si>
  <si>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</si>
  <si>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</si>
  <si>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</si>
  <si>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</si>
  <si>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</si>
  <si>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</si>
  <si>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</si>
  <si>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</si>
  <si>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</si>
  <si>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</si>
  <si>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</si>
  <si>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</si>
  <si>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</si>
  <si>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</si>
  <si>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</si>
  <si>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</si>
  <si>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</si>
  <si>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</si>
  <si>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</si>
  <si>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</si>
  <si>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</si>
  <si>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</si>
  <si>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</si>
  <si>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</si>
  <si>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</si>
  <si>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</si>
  <si>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</si>
  <si>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</si>
  <si>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</si>
  <si>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</si>
  <si>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</si>
  <si>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</si>
  <si>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</si>
  <si>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</si>
  <si>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</si>
  <si>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</si>
  <si>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</si>
  <si>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</si>
  <si>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</si>
  <si>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</si>
  <si>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</si>
  <si>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</si>
  <si>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</si>
  <si>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</si>
  <si>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</si>
  <si>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</si>
  <si>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</si>
  <si>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</si>
  <si>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</si>
  <si>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</si>
  <si>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</si>
  <si>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</si>
  <si>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</si>
  <si>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</si>
  <si>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</si>
  <si>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</si>
  <si>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</si>
  <si>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</si>
  <si>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</si>
  <si>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</si>
  <si>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</si>
  <si>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</si>
  <si>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</si>
  <si>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</si>
  <si>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</si>
  <si>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</si>
  <si>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</si>
  <si>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</si>
  <si>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</si>
  <si>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</si>
  <si>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</si>
  <si>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</si>
  <si>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</si>
  <si>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</si>
  <si>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</si>
  <si>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</si>
  <si>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</si>
  <si>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</si>
  <si>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</si>
  <si>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</si>
  <si>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</si>
  <si>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</si>
  <si>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</si>
  <si>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</si>
  <si>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</si>
  <si>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</si>
  <si>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</si>
  <si>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</si>
  <si>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</si>
  <si>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</si>
  <si>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</si>
  <si>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</si>
  <si>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</si>
  <si>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</si>
  <si>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</si>
  <si>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</si>
  <si>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</si>
  <si>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</si>
  <si>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</si>
  <si>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</si>
  <si>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</si>
  <si>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</si>
  <si>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</si>
  <si>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</si>
  <si>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</si>
  <si>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</si>
  <si>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</si>
  <si>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</si>
  <si>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</si>
  <si>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</si>
  <si>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</si>
  <si>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</si>
  <si>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</si>
  <si>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</si>
  <si>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</si>
  <si>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</si>
  <si>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</si>
  <si>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</si>
  <si>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</si>
  <si>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</si>
  <si>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</si>
  <si>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</si>
  <si>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</si>
  <si>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</si>
  <si>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</si>
  <si>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</si>
  <si>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</si>
  <si>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</si>
  <si>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</si>
  <si>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</si>
  <si>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</si>
  <si>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</si>
  <si>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</si>
  <si>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</si>
  <si>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</si>
  <si>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</si>
  <si>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</si>
  <si>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</si>
  <si>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</si>
  <si>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</si>
  <si>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</si>
  <si>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</si>
  <si>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</si>
  <si>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</si>
  <si>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</si>
  <si>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</si>
  <si>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</si>
  <si>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</si>
  <si>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</si>
  <si>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</si>
  <si>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</si>
  <si>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</si>
  <si>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</si>
  <si>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</si>
  <si>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</si>
  <si>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</si>
  <si>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</si>
  <si>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</si>
  <si>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</si>
  <si>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</si>
  <si>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</si>
  <si>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</si>
  <si>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</si>
  <si>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</si>
  <si>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</si>
  <si>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</si>
  <si>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</si>
  <si>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</si>
  <si>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</si>
  <si>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</si>
  <si>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</si>
  <si>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</si>
  <si>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</si>
  <si>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</si>
  <si>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</si>
  <si>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</si>
  <si>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</si>
  <si>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</si>
  <si>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</si>
  <si>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</si>
  <si>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</si>
  <si>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</si>
  <si>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</si>
  <si>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</si>
  <si>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</si>
  <si>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</si>
  <si>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</si>
  <si>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</si>
  <si>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</si>
  <si>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</si>
  <si>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</si>
  <si>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</si>
  <si>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</si>
  <si>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</si>
  <si>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</si>
  <si>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</si>
  <si>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</si>
  <si>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</si>
  <si>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</si>
  <si>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</si>
  <si>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</si>
  <si>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</si>
  <si>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</si>
  <si>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</si>
  <si>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</si>
  <si>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</si>
  <si>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</si>
  <si>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</si>
  <si>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</si>
  <si>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</si>
  <si>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</si>
  <si>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</si>
  <si>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</si>
  <si>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</si>
  <si>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</si>
  <si>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</si>
  <si>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</si>
  <si>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</si>
  <si>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</si>
  <si>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</si>
  <si>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</si>
  <si>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</si>
  <si>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</si>
  <si>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</si>
  <si>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</si>
  <si>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</si>
  <si>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</si>
  <si>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</si>
  <si>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</si>
  <si>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</si>
  <si>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</si>
  <si>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</si>
  <si>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</si>
  <si>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</si>
  <si>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</si>
  <si>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</si>
  <si>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</si>
  <si>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</si>
  <si>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</si>
  <si>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</si>
  <si>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</si>
  <si>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</si>
  <si>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</si>
  <si>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</si>
  <si>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</si>
  <si>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</si>
  <si>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</si>
  <si>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</si>
  <si>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</si>
  <si>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</si>
  <si>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</si>
  <si>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</si>
  <si>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</si>
  <si>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</si>
  <si>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</si>
  <si>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</si>
  <si>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</si>
  <si>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</si>
  <si>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</si>
  <si>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</si>
  <si>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</si>
  <si>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</si>
  <si>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</si>
  <si>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</si>
  <si>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</si>
  <si>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</si>
  <si>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</si>
  <si>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</si>
  <si>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</si>
  <si>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</si>
  <si>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</si>
  <si>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</si>
  <si>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</si>
  <si>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</si>
  <si>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</si>
  <si>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</si>
  <si>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</si>
  <si>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</si>
  <si>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</si>
  <si>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</si>
  <si>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</si>
  <si>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</si>
  <si>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</si>
  <si>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</si>
  <si>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</si>
  <si>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</si>
  <si>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</si>
  <si>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</si>
  <si>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</si>
  <si>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</si>
  <si>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</si>
  <si>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</si>
  <si>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</si>
  <si>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</si>
  <si>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</si>
  <si>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</si>
  <si>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</si>
  <si>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</si>
  <si>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</si>
  <si>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</si>
  <si>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</si>
  <si>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</si>
  <si>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</si>
  <si>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</si>
  <si>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</si>
  <si>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</si>
  <si>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</si>
  <si>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</si>
  <si>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</si>
  <si>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</si>
  <si>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</si>
  <si>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</si>
  <si>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</si>
  <si>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</si>
  <si>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</si>
  <si>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</si>
  <si>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</si>
  <si>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</si>
  <si>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</si>
  <si>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</si>
  <si>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</si>
  <si>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</si>
  <si>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</si>
  <si>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</si>
  <si>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</si>
  <si>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</si>
  <si>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</si>
  <si>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</si>
  <si>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</si>
  <si>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</si>
  <si>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</si>
  <si>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</si>
  <si>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</si>
  <si>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</si>
  <si>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</si>
  <si>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</si>
  <si>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</si>
  <si>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</si>
  <si>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</si>
  <si>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</si>
  <si>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</si>
  <si>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</si>
  <si>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</si>
  <si>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</si>
  <si>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</si>
  <si>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</si>
  <si>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</si>
  <si>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</si>
  <si>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</si>
  <si>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</si>
  <si>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</si>
  <si>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</si>
  <si>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</si>
  <si>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</si>
  <si>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</si>
  <si>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</si>
  <si>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</si>
  <si>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</si>
  <si>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</si>
  <si>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</si>
  <si>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</si>
  <si>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</si>
  <si>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</si>
  <si>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</si>
  <si>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</si>
  <si>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</si>
  <si>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</si>
  <si>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</si>
  <si>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</si>
  <si>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</si>
  <si>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</si>
  <si>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</si>
  <si>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</si>
  <si>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</si>
  <si>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</si>
  <si>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</si>
  <si>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</si>
  <si>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</si>
  <si>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</si>
  <si>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</si>
  <si>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</si>
  <si>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</si>
  <si>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</si>
  <si>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</si>
  <si>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</si>
  <si>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</si>
  <si>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</si>
  <si>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</si>
  <si>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</si>
  <si>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</si>
  <si>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</si>
  <si>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</si>
  <si>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</si>
  <si>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</si>
  <si>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</si>
  <si>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</si>
  <si>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</si>
  <si>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</si>
  <si>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</si>
  <si>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</si>
  <si>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</si>
  <si>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</si>
  <si>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</si>
  <si>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</si>
  <si>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</si>
  <si>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</si>
  <si>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</si>
  <si>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</si>
  <si>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</si>
  <si>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</si>
  <si>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</si>
  <si>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</si>
  <si>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</si>
  <si>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</si>
  <si>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</si>
  <si>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</si>
  <si>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</si>
  <si>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</si>
  <si>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</si>
  <si>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</si>
  <si>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</si>
  <si>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</si>
  <si>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</si>
  <si>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</si>
  <si>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</si>
  <si>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</si>
  <si>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</si>
  <si>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</si>
  <si>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</si>
  <si>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</si>
  <si>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</si>
  <si>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</si>
  <si>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</si>
  <si>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</si>
  <si>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</si>
  <si>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</si>
  <si>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</si>
  <si>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</si>
  <si>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</si>
  <si>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</si>
  <si>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</si>
  <si>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</si>
  <si>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</si>
  <si>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</si>
  <si>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</si>
  <si>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</si>
  <si>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</si>
  <si>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</si>
  <si>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</si>
  <si>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</si>
  <si>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</si>
  <si>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</si>
  <si>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</si>
  <si>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</si>
  <si>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</si>
  <si>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</si>
  <si>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</si>
  <si>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</si>
  <si>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</si>
  <si>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</si>
  <si>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</si>
  <si>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</si>
  <si>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</si>
  <si>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</si>
  <si>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</si>
  <si>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</si>
  <si>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</si>
  <si>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</si>
  <si>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</si>
  <si>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</si>
  <si>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</si>
  <si>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</si>
  <si>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</si>
  <si>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</si>
  <si>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</si>
  <si>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</si>
  <si>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</si>
  <si>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</si>
  <si>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</si>
  <si>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</si>
  <si>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</si>
  <si>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</si>
  <si>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</si>
  <si>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</si>
  <si>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</si>
  <si>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</si>
  <si>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</si>
  <si>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</si>
  <si>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</si>
  <si>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</si>
  <si>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</si>
  <si>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</si>
  <si>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</si>
  <si>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</si>
  <si>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</si>
  <si>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</si>
  <si>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</si>
  <si>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</si>
  <si>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</si>
  <si>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</si>
  <si>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</si>
  <si>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</si>
  <si>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</si>
  <si>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</si>
  <si>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</si>
  <si>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</si>
  <si>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</si>
  <si>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</si>
  <si>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</si>
  <si>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</si>
  <si>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</si>
  <si>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</si>
  <si>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</si>
  <si>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</si>
  <si>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</si>
  <si>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</si>
  <si>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</si>
  <si>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</si>
  <si>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</si>
  <si>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</si>
  <si>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</si>
  <si>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</si>
  <si>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</si>
  <si>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</si>
  <si>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</si>
  <si>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</si>
  <si>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</si>
  <si>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</si>
  <si>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</si>
  <si>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</si>
  <si>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</si>
  <si>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</si>
  <si>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</si>
  <si>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</si>
  <si>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</si>
  <si>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</si>
  <si>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</si>
  <si>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</si>
  <si>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</si>
  <si>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</si>
  <si>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</si>
  <si>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</si>
  <si>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</si>
  <si>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</si>
  <si>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</si>
  <si>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</si>
  <si>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</si>
  <si>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</si>
  <si>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</si>
  <si>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</si>
  <si>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</si>
  <si>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</si>
  <si>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</si>
  <si>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</si>
  <si>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</si>
  <si>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</si>
  <si>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</si>
  <si>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</si>
  <si>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</si>
  <si>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</si>
  <si>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</si>
  <si>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</si>
  <si>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</si>
  <si>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</si>
  <si>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</si>
  <si>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</si>
  <si>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</si>
  <si>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</si>
  <si>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</si>
  <si>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</si>
  <si>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</si>
  <si>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</si>
  <si>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</si>
  <si>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</si>
  <si>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</si>
  <si>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</si>
  <si>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</si>
  <si>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</si>
  <si>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</si>
  <si>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</si>
  <si>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</si>
  <si>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</si>
  <si>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</si>
  <si>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</si>
  <si>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</si>
  <si>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</si>
  <si>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</si>
  <si>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</si>
  <si>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</si>
  <si>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</si>
  <si>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</si>
  <si>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</si>
  <si>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</si>
  <si>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</si>
  <si>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</si>
  <si>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</si>
  <si>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</si>
  <si>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</si>
  <si>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</si>
  <si>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</si>
  <si>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</si>
  <si>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</si>
  <si>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</si>
  <si>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</si>
  <si>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</si>
  <si>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</si>
  <si>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</si>
  <si>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</si>
  <si>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</si>
  <si>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</si>
  <si>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</si>
  <si>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</si>
  <si>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</si>
  <si>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</si>
  <si>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</si>
  <si>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</si>
  <si>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</si>
  <si>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</si>
  <si>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</si>
  <si>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</si>
  <si>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</si>
  <si>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</si>
  <si>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</si>
  <si>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</si>
  <si>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</si>
  <si>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</si>
  <si>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</si>
  <si>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</si>
  <si>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</si>
  <si>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</si>
  <si>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</si>
  <si>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</si>
  <si>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</si>
  <si>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</si>
  <si>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</si>
  <si>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</si>
  <si>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</si>
  <si>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</si>
  <si>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</si>
  <si>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</si>
  <si>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</si>
  <si>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</si>
  <si>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</si>
  <si>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</si>
  <si>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</si>
  <si>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</si>
  <si>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</si>
  <si>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</si>
  <si>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</si>
  <si>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</si>
  <si>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</si>
  <si>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</si>
  <si>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</si>
  <si>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</si>
  <si>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</si>
  <si>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</si>
  <si>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</si>
  <si>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</si>
  <si>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</si>
  <si>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</si>
  <si>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</si>
  <si>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</si>
  <si>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</si>
  <si>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</si>
  <si>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</si>
  <si>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</si>
  <si>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</si>
  <si>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</si>
  <si>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</si>
  <si>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</si>
  <si>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</si>
  <si>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</si>
  <si>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</si>
  <si>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</si>
  <si>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</si>
  <si>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</si>
  <si>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</si>
  <si>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</si>
  <si>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</si>
  <si>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</si>
  <si>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</si>
  <si>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</si>
  <si>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</si>
  <si>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</si>
  <si>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</si>
  <si>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</si>
  <si>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</si>
  <si>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</si>
  <si>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</si>
  <si>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</si>
  <si>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</si>
  <si>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</si>
  <si>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</si>
  <si>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</si>
  <si>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</si>
  <si>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</si>
  <si>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</si>
  <si>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</si>
  <si>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</si>
  <si>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</si>
  <si>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</si>
  <si>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</si>
  <si>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</si>
  <si>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</si>
  <si>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</si>
  <si>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</si>
  <si>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</si>
  <si>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</si>
  <si>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</si>
  <si>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</si>
  <si>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</si>
  <si>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</si>
  <si>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</si>
  <si>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</si>
  <si>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</si>
  <si>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</si>
  <si>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</si>
  <si>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</si>
  <si>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</si>
  <si>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</si>
  <si>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</si>
  <si>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</si>
  <si>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</si>
  <si>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</si>
  <si>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</si>
  <si>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</si>
  <si>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</si>
  <si>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</si>
  <si>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</si>
  <si>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</si>
  <si>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</si>
  <si>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</si>
  <si>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</si>
  <si>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</si>
  <si>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</si>
  <si>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</si>
  <si>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</si>
  <si>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</si>
  <si>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</si>
  <si>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</si>
  <si>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</si>
  <si>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</si>
  <si>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</si>
  <si>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</si>
  <si>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</si>
  <si>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</si>
  <si>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</si>
  <si>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</si>
  <si>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</si>
  <si>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</si>
  <si>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</si>
  <si>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</si>
  <si>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</si>
  <si>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</si>
  <si>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</si>
  <si>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</si>
  <si>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</si>
  <si>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</si>
  <si>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</si>
  <si>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</si>
  <si>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</si>
  <si>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</si>
  <si>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</si>
  <si>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</si>
  <si>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</si>
  <si>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</si>
  <si>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</si>
  <si>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</si>
  <si>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</si>
  <si>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</si>
  <si>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</si>
  <si>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</si>
  <si>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</si>
  <si>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</si>
  <si>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</si>
  <si>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</si>
  <si>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</si>
  <si>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</si>
  <si>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</si>
  <si>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</si>
  <si>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</si>
  <si>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</si>
  <si>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</si>
  <si>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</si>
  <si>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</si>
  <si>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</si>
  <si>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</si>
  <si>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</si>
  <si>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</si>
  <si>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</si>
  <si>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</si>
  <si>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</si>
  <si>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</si>
  <si>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</si>
  <si>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</si>
  <si>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</si>
  <si>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</si>
  <si>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</si>
  <si>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</si>
  <si>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</si>
  <si>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</si>
  <si>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</si>
  <si>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</si>
  <si>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</si>
  <si>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</si>
  <si>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</si>
  <si>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</si>
  <si>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</si>
  <si>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</si>
  <si>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</si>
  <si>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</si>
  <si>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</si>
  <si>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</si>
  <si>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</si>
  <si>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</si>
  <si>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</si>
  <si>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</si>
  <si>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</si>
  <si>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</si>
  <si>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</si>
  <si>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</si>
  <si>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</si>
  <si>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</si>
  <si>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</si>
  <si>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</si>
  <si>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</si>
  <si>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</si>
  <si>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</si>
  <si>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</si>
  <si>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</si>
  <si>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</si>
  <si>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</si>
  <si>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</si>
  <si>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</si>
  <si>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</si>
  <si>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</si>
  <si>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</si>
  <si>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</si>
  <si>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</si>
  <si>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</si>
  <si>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</si>
  <si>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</si>
  <si>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</si>
  <si>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</si>
  <si>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</si>
  <si>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</si>
  <si>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</si>
  <si>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</si>
  <si>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</si>
  <si>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</si>
  <si>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</si>
  <si>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</si>
  <si>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</si>
  <si>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</si>
  <si>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</si>
  <si>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</si>
  <si>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</si>
  <si>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</si>
  <si>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</si>
  <si>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</si>
  <si>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</si>
  <si>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</si>
  <si>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</si>
  <si>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</si>
  <si>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</si>
  <si>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</si>
  <si>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</si>
  <si>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</si>
  <si>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</si>
  <si>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</si>
  <si>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</si>
  <si>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</si>
  <si>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</si>
  <si>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</si>
  <si>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</si>
  <si>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</si>
  <si>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</si>
  <si>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</si>
  <si>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</si>
  <si>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</si>
  <si>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</si>
  <si>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</si>
  <si>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</si>
  <si>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</si>
  <si>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</si>
  <si>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</si>
  <si>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</si>
  <si>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</si>
  <si>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</si>
  <si>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</si>
  <si>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</si>
  <si>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</si>
  <si>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</si>
  <si>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</si>
  <si>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</si>
  <si>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</si>
  <si>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</si>
  <si>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</si>
  <si>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</si>
  <si>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</si>
  <si>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</si>
  <si>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</si>
  <si>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</si>
  <si>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</si>
  <si>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</si>
  <si>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</si>
  <si>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</si>
  <si>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</si>
  <si>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</si>
  <si>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</si>
  <si>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</si>
  <si>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</si>
  <si>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</si>
  <si>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</si>
  <si>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</si>
  <si>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</si>
  <si>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</si>
  <si>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</si>
  <si>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</si>
  <si>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</si>
  <si>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</si>
  <si>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</si>
  <si>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</si>
  <si>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</si>
  <si>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</si>
  <si>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</si>
  <si>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</si>
  <si>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</si>
  <si>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</si>
  <si>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</si>
  <si>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</si>
  <si>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</si>
  <si>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</si>
  <si>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</si>
  <si>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</si>
  <si>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</si>
  <si>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</si>
  <si>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</si>
  <si>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</si>
  <si>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</si>
  <si>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</si>
  <si>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</si>
  <si>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</si>
  <si>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</si>
  <si>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</si>
  <si>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</si>
  <si>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</si>
  <si>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</si>
  <si>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</si>
  <si>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</si>
  <si>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</si>
  <si>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</si>
  <si>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</si>
  <si>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</si>
  <si>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</si>
  <si>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</si>
  <si>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</si>
  <si>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</si>
  <si>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</si>
  <si>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</si>
  <si>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</si>
  <si>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</si>
  <si>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</si>
  <si>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</si>
  <si>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</si>
  <si>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</si>
  <si>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</si>
  <si>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</si>
  <si>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</si>
  <si>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</si>
  <si>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</si>
  <si>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</si>
  <si>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</si>
  <si>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</si>
  <si>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</si>
  <si>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</si>
  <si>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</si>
  <si>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</si>
  <si>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</si>
  <si>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</si>
  <si>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</si>
  <si>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</si>
  <si>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</si>
  <si>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</si>
  <si>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</si>
  <si>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</si>
  <si>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</si>
  <si>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</si>
  <si>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</si>
  <si>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</si>
  <si>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</si>
  <si>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</si>
  <si>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</si>
  <si>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</si>
  <si>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</si>
  <si>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</si>
  <si>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</si>
  <si>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</si>
  <si>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</si>
  <si>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</si>
  <si>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</si>
  <si>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</si>
  <si>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</si>
  <si>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</si>
  <si>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</si>
  <si>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</si>
  <si>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</si>
  <si>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</si>
  <si>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</si>
  <si>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</si>
  <si>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</si>
  <si>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</si>
  <si>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</si>
  <si>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</si>
  <si>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</si>
  <si>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</si>
  <si>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</si>
  <si>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</si>
  <si>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</si>
  <si>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</si>
  <si>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</si>
  <si>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</si>
  <si>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</si>
  <si>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</si>
  <si>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</si>
  <si>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</si>
  <si>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</si>
  <si>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</si>
  <si>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</si>
  <si>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</si>
  <si>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</si>
  <si>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</si>
  <si>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</si>
  <si>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</si>
  <si>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</si>
  <si>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</si>
  <si>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</si>
  <si>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</si>
  <si>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</si>
  <si>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</si>
  <si>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</si>
  <si>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</si>
  <si>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</si>
  <si>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</si>
  <si>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</si>
  <si>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</si>
  <si>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</si>
  <si>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</si>
  <si>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</si>
  <si>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</si>
  <si>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</si>
  <si>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</si>
  <si>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</si>
  <si>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</si>
  <si>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</si>
  <si>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</si>
  <si>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</si>
  <si>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</si>
  <si>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</si>
  <si>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</si>
  <si>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</si>
  <si>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</si>
  <si>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</si>
  <si>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</si>
  <si>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</si>
  <si>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</si>
  <si>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</si>
  <si>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</si>
  <si>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</si>
  <si>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</si>
  <si>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</si>
  <si>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</si>
  <si>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</si>
  <si>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</si>
  <si>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</si>
  <si>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</si>
  <si>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</si>
  <si>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</si>
  <si>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</si>
  <si>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</si>
  <si>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</si>
  <si>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</si>
  <si>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</si>
  <si>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</si>
  <si>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</si>
  <si>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</si>
  <si>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</si>
  <si>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</si>
  <si>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</si>
  <si>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</si>
  <si>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</si>
  <si>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</si>
  <si>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</si>
  <si>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</si>
  <si>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</si>
  <si>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</si>
  <si>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</si>
  <si>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</si>
  <si>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</si>
  <si>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</si>
  <si>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</si>
  <si>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</si>
  <si>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</si>
  <si>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</si>
  <si>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</si>
  <si>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</si>
  <si>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</si>
  <si>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</si>
  <si>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</si>
  <si>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</si>
  <si>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</si>
  <si>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</si>
  <si>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</si>
  <si>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</si>
  <si>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</si>
  <si>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</si>
  <si>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</si>
  <si>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</si>
  <si>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</si>
  <si>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</si>
  <si>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</si>
  <si>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</si>
  <si>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</si>
  <si>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</si>
  <si>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</si>
  <si>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</si>
  <si>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</si>
  <si>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</si>
  <si>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</si>
  <si>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</si>
  <si>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</si>
  <si>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</si>
  <si>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</si>
  <si>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</si>
  <si>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</si>
  <si>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</si>
  <si>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</si>
  <si>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</si>
  <si>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</si>
  <si>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</si>
  <si>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</si>
  <si>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</si>
  <si>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</si>
  <si>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</si>
  <si>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</si>
  <si>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</si>
  <si>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</si>
  <si>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</si>
  <si>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</si>
  <si>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</si>
  <si>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</si>
  <si>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</si>
  <si>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</si>
  <si>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</si>
  <si>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</si>
  <si>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</si>
  <si>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</si>
  <si>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</si>
  <si>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</si>
  <si>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</si>
  <si>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</si>
  <si>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</si>
  <si>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</si>
  <si>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</si>
  <si>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</si>
  <si>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</si>
  <si>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</si>
  <si>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</si>
  <si>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</si>
  <si>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</si>
  <si>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</si>
  <si>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</si>
  <si>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</si>
  <si>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</si>
  <si>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</si>
  <si>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</si>
  <si>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</si>
  <si>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</si>
  <si>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</si>
  <si>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</si>
  <si>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</si>
  <si>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</si>
  <si>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</si>
  <si>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</si>
  <si>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</si>
  <si>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</si>
  <si>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</si>
  <si>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</si>
  <si>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</si>
  <si>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</si>
  <si>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</si>
  <si>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</si>
  <si>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</si>
  <si>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</si>
  <si>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</si>
  <si>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</si>
  <si>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</si>
  <si>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</si>
  <si>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</si>
  <si>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</si>
  <si>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</si>
  <si>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</si>
  <si>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</si>
  <si>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</si>
  <si>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</si>
  <si>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</si>
  <si>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</si>
  <si>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</si>
  <si>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</si>
  <si>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</si>
  <si>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</si>
  <si>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</si>
  <si>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</si>
  <si>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</si>
  <si>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</si>
  <si>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</si>
  <si>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</si>
  <si>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</si>
  <si>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</si>
  <si>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</si>
  <si>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</si>
  <si>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</si>
  <si>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</si>
  <si>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</si>
  <si>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</si>
  <si>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</si>
  <si>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</si>
  <si>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</si>
  <si>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</si>
  <si>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</si>
  <si>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</si>
  <si>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</si>
  <si>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</si>
  <si>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</si>
  <si>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</si>
  <si>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</si>
  <si>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</si>
  <si>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</si>
  <si>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</si>
  <si>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</si>
  <si>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</si>
  <si>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</si>
  <si>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</si>
  <si>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</si>
  <si>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</si>
  <si>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</si>
  <si>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</si>
  <si>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</si>
  <si>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</si>
  <si>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</si>
  <si>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</si>
  <si>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</si>
  <si>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</si>
  <si>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</si>
  <si>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</si>
  <si>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</si>
  <si>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</si>
  <si>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</si>
  <si>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</si>
  <si>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</si>
  <si>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</si>
  <si>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</si>
  <si>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</si>
  <si>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</si>
  <si>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</si>
  <si>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</si>
  <si>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</si>
  <si>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</si>
  <si>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</si>
  <si>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</si>
  <si>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</si>
  <si>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</si>
  <si>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</si>
  <si>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</si>
  <si>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</si>
  <si>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</si>
  <si>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</si>
  <si>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</si>
  <si>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</si>
  <si>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</si>
  <si>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</si>
  <si>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</si>
  <si>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</si>
  <si>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</si>
  <si>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</si>
  <si>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</si>
  <si>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</si>
  <si>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</si>
  <si>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</si>
  <si>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</si>
  <si>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</si>
  <si>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</si>
  <si>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</si>
  <si>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</si>
  <si>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</si>
  <si>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</si>
  <si>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</si>
  <si>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</si>
  <si>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</si>
  <si>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</si>
  <si>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</si>
  <si>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</si>
  <si>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</si>
  <si>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</si>
  <si>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</si>
  <si>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</si>
  <si>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</si>
  <si>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</si>
  <si>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</si>
  <si>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</si>
  <si>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</si>
  <si>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</si>
  <si>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</si>
  <si>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</si>
  <si>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</si>
  <si>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</si>
  <si>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</si>
  <si>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</si>
  <si>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</si>
  <si>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</si>
  <si>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</si>
  <si>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</si>
  <si>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</si>
  <si>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</si>
  <si>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</si>
  <si>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</si>
  <si>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</si>
  <si>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</si>
  <si>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</si>
  <si>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</si>
  <si>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</si>
  <si>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</si>
  <si>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</si>
  <si>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</si>
  <si>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</si>
  <si>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</si>
  <si>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</si>
  <si>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</si>
  <si>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</si>
  <si>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</si>
  <si>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</si>
  <si>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</si>
  <si>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</si>
  <si>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</si>
  <si>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</si>
  <si>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</si>
  <si>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</si>
  <si>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</si>
  <si>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</si>
  <si>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</si>
  <si>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</si>
  <si>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</si>
  <si>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</si>
  <si>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</si>
  <si>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</si>
  <si>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</si>
  <si>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</si>
  <si>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</si>
  <si>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</si>
  <si>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</si>
  <si>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</si>
  <si>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</si>
  <si>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</si>
  <si>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</si>
  <si>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</si>
  <si>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</si>
  <si>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</si>
  <si>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</si>
  <si>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</si>
  <si>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</si>
  <si>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</si>
  <si>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</si>
  <si>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</si>
  <si>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</si>
  <si>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</si>
  <si>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</si>
  <si>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</si>
  <si>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</si>
  <si>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</si>
  <si>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</si>
  <si>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</si>
  <si>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</si>
  <si>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</si>
  <si>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</si>
  <si>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</si>
  <si>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</si>
  <si>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</si>
  <si>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</si>
  <si>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</si>
  <si>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</si>
  <si>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</si>
  <si>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</si>
  <si>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</si>
  <si>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</si>
  <si>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</si>
  <si>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</si>
  <si>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</si>
  <si>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</si>
  <si>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</si>
  <si>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</si>
  <si>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</si>
  <si>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</si>
  <si>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</si>
  <si>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</si>
  <si>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</si>
  <si>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</si>
  <si>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</si>
  <si>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</si>
  <si>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</si>
  <si>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</si>
  <si>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</si>
  <si>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</si>
  <si>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</si>
  <si>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</si>
  <si>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</si>
  <si>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</si>
  <si>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</si>
  <si>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</si>
  <si>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</si>
  <si>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</si>
  <si>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</si>
  <si>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</si>
  <si>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</si>
  <si>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</si>
  <si>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</si>
  <si>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</si>
  <si>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</si>
  <si>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</si>
  <si>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</si>
  <si>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</si>
  <si>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</si>
  <si>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</si>
  <si>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</si>
  <si>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</si>
  <si>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</si>
  <si>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</si>
  <si>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</si>
  <si>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</si>
  <si>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</si>
  <si>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</si>
  <si>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</si>
  <si>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</si>
  <si>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</si>
  <si>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</si>
  <si>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</si>
  <si>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</si>
  <si>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</si>
  <si>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</si>
  <si>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</si>
  <si>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</si>
  <si>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</si>
  <si>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</si>
  <si>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</si>
  <si>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</si>
  <si>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</si>
  <si>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</si>
  <si>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</si>
  <si>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</si>
  <si>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</si>
  <si>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</si>
  <si>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</si>
  <si>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</si>
  <si>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</si>
  <si>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</si>
  <si>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</si>
  <si>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</si>
  <si>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</si>
  <si>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</si>
  <si>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</si>
  <si>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</si>
  <si>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</si>
  <si>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</si>
  <si>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</si>
  <si>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</si>
  <si>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</si>
  <si>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</si>
  <si>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</si>
  <si>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</si>
  <si>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</si>
  <si>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</si>
  <si>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</si>
  <si>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</si>
  <si>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</si>
  <si>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</si>
  <si>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</si>
  <si>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</si>
  <si>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</si>
  <si>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</si>
  <si>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</si>
  <si>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</si>
  <si>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</si>
  <si>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</si>
  <si>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</si>
  <si>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</si>
  <si>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</si>
  <si>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</si>
  <si>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</si>
  <si>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</si>
  <si>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</si>
  <si>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</si>
  <si>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</si>
  <si>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</si>
  <si>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</si>
  <si>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</si>
  <si>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</si>
  <si>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</si>
  <si>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</si>
  <si>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</si>
  <si>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</si>
  <si>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</si>
  <si>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</si>
  <si>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</si>
  <si>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</si>
  <si>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</si>
  <si>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</si>
  <si>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</si>
  <si>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</si>
  <si>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</si>
  <si>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</si>
  <si>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</si>
  <si>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</si>
  <si>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</si>
  <si>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</si>
  <si>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</si>
  <si>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</si>
  <si>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</si>
  <si>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</si>
  <si>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</si>
  <si>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</si>
  <si>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</si>
  <si>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</si>
  <si>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</si>
  <si>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</si>
  <si>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</si>
  <si>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</si>
  <si>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</si>
  <si>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</si>
  <si>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</si>
  <si>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</si>
  <si>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</si>
  <si>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</si>
  <si>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</si>
  <si>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</si>
  <si>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</si>
  <si>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</si>
  <si>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</si>
  <si>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</si>
  <si>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</si>
  <si>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</si>
  <si>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</si>
  <si>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</si>
  <si>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</si>
  <si>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</si>
  <si>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</si>
  <si>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</si>
  <si>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</si>
  <si>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</si>
  <si>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</si>
  <si>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</si>
  <si>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</si>
  <si>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</si>
  <si>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</si>
  <si>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</si>
  <si>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</si>
  <si>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</si>
  <si>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</si>
  <si>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</si>
  <si>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</si>
  <si>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</si>
  <si>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</si>
  <si>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</si>
  <si>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</si>
  <si>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</si>
  <si>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</si>
  <si>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</si>
  <si>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</si>
  <si>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</si>
  <si>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</si>
  <si>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</si>
  <si>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</si>
  <si>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</si>
  <si>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</si>
  <si>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</si>
  <si>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</si>
  <si>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</si>
  <si>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</si>
  <si>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</si>
  <si>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</si>
  <si>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</si>
  <si>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</si>
  <si>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</si>
  <si>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</si>
  <si>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</si>
  <si>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</si>
  <si>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</si>
  <si>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</si>
  <si>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</si>
  <si>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</si>
  <si>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</si>
  <si>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</si>
  <si>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</si>
  <si>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</si>
  <si>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</si>
  <si>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</si>
  <si>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</si>
  <si>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</si>
  <si>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</si>
  <si>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</si>
  <si>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</si>
  <si>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</si>
  <si>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</si>
  <si>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</si>
  <si>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</si>
  <si>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</si>
  <si>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</si>
  <si>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</si>
  <si>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</si>
  <si>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</si>
  <si>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</si>
  <si>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</si>
  <si>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</si>
  <si>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</si>
  <si>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</si>
  <si>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</si>
  <si>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</si>
  <si>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</si>
  <si>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</si>
  <si>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</si>
  <si>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</si>
  <si>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</si>
  <si>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</si>
  <si>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</si>
  <si>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</si>
  <si>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</si>
  <si>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</si>
  <si>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</si>
  <si>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</si>
  <si>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</si>
  <si>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</si>
  <si>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</si>
  <si>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</si>
  <si>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</si>
  <si>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</si>
  <si>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</si>
  <si>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</si>
  <si>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</si>
  <si>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</si>
  <si>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</si>
  <si>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</si>
  <si>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</si>
  <si>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</si>
  <si>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</si>
  <si>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</si>
  <si>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</si>
  <si>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</si>
  <si>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</si>
  <si>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</si>
  <si>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</si>
  <si>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</si>
  <si>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</si>
  <si>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</si>
  <si>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</si>
  <si>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</si>
  <si>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</si>
  <si>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</si>
  <si>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</si>
  <si>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</si>
  <si>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</si>
  <si>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</si>
  <si>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</si>
  <si>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</si>
  <si>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</si>
  <si>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</si>
  <si>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</si>
  <si>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</si>
  <si>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</si>
  <si>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</si>
  <si>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</si>
  <si>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</si>
  <si>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</si>
  <si>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</si>
  <si>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</si>
  <si>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</si>
  <si>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</si>
  <si>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</si>
  <si>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</si>
  <si>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</si>
  <si>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</si>
  <si>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</si>
  <si>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</si>
  <si>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</si>
  <si>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</si>
  <si>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</si>
  <si>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</si>
  <si>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</si>
  <si>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</si>
  <si>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</si>
  <si>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</si>
  <si>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</si>
  <si>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</si>
  <si>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</si>
  <si>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</si>
  <si>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</si>
  <si>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</si>
  <si>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</si>
  <si>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</si>
  <si>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</si>
  <si>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</si>
  <si>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</si>
  <si>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</si>
  <si>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</si>
  <si>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</si>
  <si>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</si>
  <si>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</si>
  <si>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</si>
  <si>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</si>
  <si>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</si>
  <si>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</si>
  <si>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</si>
  <si>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</si>
  <si>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</si>
  <si>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</si>
  <si>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</si>
  <si>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</si>
  <si>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</si>
  <si>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</si>
  <si>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</si>
  <si>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</si>
  <si>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</si>
  <si>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</si>
  <si>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</si>
  <si>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</si>
  <si>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</si>
  <si>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</si>
  <si>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</si>
  <si>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</si>
  <si>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</si>
  <si>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</si>
  <si>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</si>
  <si>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</si>
  <si>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</si>
  <si>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</si>
  <si>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</si>
  <si>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</si>
  <si>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</si>
  <si>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</si>
  <si>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</si>
  <si>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</si>
  <si>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</si>
  <si>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</si>
  <si>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</si>
  <si>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</si>
  <si>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</si>
  <si>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</si>
  <si>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</si>
  <si>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</si>
  <si>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</si>
  <si>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</si>
  <si>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</si>
  <si>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</si>
  <si>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</si>
  <si>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</si>
  <si>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</si>
  <si>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</si>
  <si>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</si>
  <si>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</si>
  <si>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</si>
  <si>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</si>
  <si>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</si>
  <si>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</si>
  <si>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</si>
  <si>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</si>
  <si>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</si>
  <si>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</si>
  <si>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</si>
  <si>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</si>
  <si>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</si>
  <si>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</si>
  <si>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</si>
  <si>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</si>
  <si>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</si>
  <si>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</si>
  <si>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</si>
  <si>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</si>
  <si>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</si>
  <si>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</si>
  <si>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</si>
  <si>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</si>
  <si>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</si>
  <si>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</si>
  <si>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</si>
  <si>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</si>
  <si>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</si>
  <si>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</si>
  <si>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</si>
  <si>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</si>
  <si>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</si>
  <si>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</si>
  <si>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</si>
  <si>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</si>
  <si>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</si>
  <si>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</si>
  <si>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</si>
  <si>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</si>
  <si>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</si>
  <si>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</si>
  <si>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</si>
  <si>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</si>
  <si>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</si>
  <si>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</si>
  <si>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</si>
  <si>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</si>
  <si>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</si>
  <si>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</si>
  <si>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</si>
  <si>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</si>
  <si>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</si>
  <si>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</si>
  <si>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</si>
  <si>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</si>
  <si>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</si>
  <si>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</si>
  <si>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</si>
  <si>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</si>
  <si>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</si>
  <si>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</si>
  <si>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</si>
  <si>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</si>
  <si>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</si>
  <si>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</si>
  <si>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</si>
  <si>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</si>
  <si>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</si>
  <si>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</si>
  <si>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</si>
  <si>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</si>
  <si>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</si>
  <si>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</si>
  <si>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</si>
  <si>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</si>
  <si>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</si>
  <si>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</si>
  <si>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</si>
  <si>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</si>
  <si>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</si>
  <si>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</si>
  <si>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</si>
  <si>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</si>
  <si>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</si>
  <si>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</si>
  <si>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</si>
  <si>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</si>
  <si>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</si>
  <si>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</si>
  <si>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</si>
  <si>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</si>
  <si>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</si>
  <si>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</si>
  <si>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</si>
  <si>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</si>
  <si>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</si>
  <si>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</si>
  <si>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</si>
  <si>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</si>
  <si>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</si>
  <si>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</si>
  <si>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</si>
  <si>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</si>
  <si>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</si>
  <si>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</si>
  <si>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</si>
  <si>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</si>
  <si>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</si>
  <si>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</si>
  <si>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</si>
  <si>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</si>
  <si>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</si>
  <si>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</si>
  <si>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</si>
  <si>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</si>
  <si>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</si>
  <si>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</si>
  <si>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</si>
  <si>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</si>
  <si>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</si>
  <si>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</si>
  <si>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</si>
  <si>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</si>
  <si>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</si>
  <si>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</si>
  <si>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</si>
  <si>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</si>
  <si>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</si>
  <si>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</si>
  <si>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</si>
  <si>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</si>
  <si>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</si>
  <si>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</si>
  <si>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</si>
  <si>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</si>
  <si>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</si>
  <si>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</si>
  <si>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</si>
  <si>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</si>
  <si>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</si>
  <si>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</si>
  <si>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</si>
  <si>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</si>
  <si>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</si>
  <si>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</si>
  <si>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</si>
  <si>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</si>
  <si>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</si>
  <si>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</si>
  <si>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</si>
  <si>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</si>
  <si>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</si>
  <si>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</si>
  <si>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</si>
  <si>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</si>
  <si>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</si>
  <si>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</si>
  <si>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</si>
  <si>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</si>
  <si>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</si>
  <si>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</si>
  <si>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</si>
  <si>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</si>
  <si>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</si>
  <si>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</si>
  <si>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</si>
  <si>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</si>
  <si>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</si>
  <si>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</si>
  <si>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</si>
  <si>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</si>
  <si>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</si>
  <si>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</si>
  <si>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</si>
  <si>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</si>
  <si>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</si>
  <si>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</si>
  <si>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</si>
  <si>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</si>
  <si>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</si>
  <si>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</si>
  <si>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</si>
  <si>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</si>
  <si>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</si>
  <si>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</si>
  <si>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</si>
  <si>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</si>
  <si>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</si>
  <si>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</si>
  <si>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</si>
  <si>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</si>
  <si>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</si>
  <si>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</si>
  <si>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</si>
  <si>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</si>
  <si>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</si>
  <si>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</si>
  <si>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</si>
  <si>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</si>
  <si>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</si>
  <si>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</si>
  <si>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</si>
  <si>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</si>
  <si>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</si>
  <si>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</si>
  <si>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</si>
  <si>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</si>
  <si>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</si>
  <si>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</si>
  <si>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</si>
  <si>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</si>
  <si>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</si>
  <si>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</si>
  <si>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</si>
  <si>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</si>
  <si>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</si>
  <si>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</si>
  <si>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</si>
  <si>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</si>
  <si>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</si>
  <si>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</si>
  <si>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</si>
  <si>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</si>
  <si>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</si>
  <si>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</si>
  <si>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</si>
  <si>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</si>
  <si>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</si>
  <si>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</si>
  <si>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</si>
  <si>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</si>
  <si>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</si>
  <si>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</si>
  <si>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</si>
  <si>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</si>
  <si>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</si>
  <si>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</si>
  <si>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</si>
  <si>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</si>
  <si>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</si>
  <si>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</si>
  <si>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</si>
  <si>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</si>
  <si>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</si>
  <si>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</si>
  <si>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</si>
  <si>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</si>
  <si>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</si>
  <si>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</si>
  <si>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</si>
  <si>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</si>
  <si>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</si>
  <si>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</si>
  <si>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</si>
  <si>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</si>
  <si>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</si>
  <si>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</si>
  <si>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</si>
  <si>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</si>
  <si>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</si>
  <si>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</si>
  <si>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</si>
  <si>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</si>
  <si>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</si>
  <si>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</si>
  <si>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</si>
  <si>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</si>
  <si>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</si>
  <si>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</si>
  <si>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</si>
  <si>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</si>
  <si>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</si>
  <si>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</si>
  <si>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</si>
  <si>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</si>
  <si>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</si>
  <si>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</si>
  <si>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</si>
  <si>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</si>
  <si>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</si>
  <si>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</si>
  <si>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</si>
  <si>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</si>
  <si>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</si>
  <si>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</si>
  <si>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</si>
  <si>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</si>
  <si>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</si>
  <si>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</si>
  <si>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</si>
  <si>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</si>
  <si>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</si>
  <si>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</si>
  <si>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</si>
  <si>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</si>
  <si>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</si>
  <si>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</si>
  <si>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</si>
  <si>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</si>
  <si>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</si>
  <si>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</si>
  <si>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</si>
  <si>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</si>
  <si>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</si>
  <si>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</si>
  <si>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</si>
  <si>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</si>
  <si>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</si>
  <si>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</si>
  <si>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</si>
  <si>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</si>
  <si>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</si>
  <si>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</si>
  <si>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</si>
  <si>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</si>
  <si>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</si>
  <si>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</si>
  <si>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</si>
  <si>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</si>
  <si>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</si>
  <si>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</si>
  <si>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</si>
  <si>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</si>
  <si>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</si>
  <si>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</si>
  <si>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</si>
  <si>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</si>
  <si>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</si>
  <si>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</si>
  <si>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</si>
  <si>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</si>
  <si>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</si>
  <si>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</si>
  <si>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</si>
  <si>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</si>
  <si>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</si>
  <si>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</si>
  <si>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</si>
  <si>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</si>
  <si>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</si>
  <si>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</si>
  <si>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</si>
  <si>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</si>
  <si>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</si>
  <si>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</si>
  <si>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</si>
  <si>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</si>
  <si>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</si>
  <si>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</si>
  <si>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</si>
  <si>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</si>
  <si>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</si>
  <si>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</si>
  <si>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</si>
  <si>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</si>
  <si>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</si>
  <si>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</si>
  <si>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</si>
  <si>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</si>
  <si>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</si>
  <si>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</si>
  <si>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</si>
  <si>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</si>
  <si>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</si>
  <si>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</si>
  <si>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</si>
  <si>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</si>
  <si>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</si>
  <si>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</si>
  <si>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</si>
  <si>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</si>
  <si>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</si>
  <si>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</si>
  <si>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</si>
  <si>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</si>
  <si>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</si>
  <si>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</si>
  <si>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</si>
  <si>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</si>
  <si>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</si>
  <si>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</si>
  <si>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</si>
  <si>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</si>
  <si>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</si>
  <si>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</si>
  <si>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</si>
  <si>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</si>
  <si>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</si>
  <si>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</si>
  <si>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</si>
  <si>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</si>
  <si>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</si>
  <si>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</si>
  <si>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</si>
  <si>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</si>
  <si>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</si>
  <si>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</si>
  <si>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</si>
  <si>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</si>
  <si>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</si>
  <si>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</si>
  <si>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</si>
  <si>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</si>
  <si>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</si>
  <si>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</si>
  <si>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</si>
  <si>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</si>
  <si>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</si>
  <si>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</si>
  <si>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</si>
  <si>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</si>
  <si>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</si>
  <si>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</si>
  <si>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</si>
  <si>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</si>
  <si>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</si>
  <si>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</si>
  <si>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</si>
  <si>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</si>
  <si>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</si>
  <si>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</si>
  <si>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</si>
  <si>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</si>
  <si>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</si>
  <si>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</si>
  <si>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</si>
  <si>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</si>
  <si>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</si>
  <si>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</si>
  <si>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</si>
  <si>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</si>
  <si>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</si>
  <si>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</si>
  <si>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</si>
  <si>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</si>
  <si>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</si>
  <si>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</si>
  <si>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</si>
  <si>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</si>
  <si>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</si>
  <si>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</si>
  <si>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</si>
  <si>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</si>
  <si>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</si>
  <si>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</si>
  <si>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</si>
  <si>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</si>
  <si>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</si>
  <si>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</si>
  <si>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</si>
  <si>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</si>
  <si>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</si>
  <si>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</si>
  <si>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</si>
  <si>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</si>
  <si>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</si>
  <si>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</si>
  <si>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</si>
  <si>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</si>
  <si>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</si>
  <si>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</si>
  <si>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</si>
  <si>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</si>
  <si>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</si>
  <si>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</si>
  <si>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</si>
  <si>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</si>
  <si>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</si>
  <si>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</si>
  <si>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</si>
  <si>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</si>
  <si>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</si>
  <si>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</si>
  <si>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</si>
  <si>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</si>
  <si>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</si>
  <si>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</si>
  <si>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</si>
  <si>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</si>
  <si>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</si>
  <si>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</si>
  <si>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</si>
  <si>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</si>
  <si>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</si>
  <si>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</si>
  <si>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</si>
  <si>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</si>
  <si>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</si>
  <si>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</si>
  <si>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</si>
  <si>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</si>
  <si>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</si>
  <si>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</si>
  <si>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</si>
  <si>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</si>
  <si>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</si>
  <si>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</si>
  <si>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</si>
  <si>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</si>
  <si>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</si>
  <si>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</si>
  <si>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</si>
  <si>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</si>
  <si>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</si>
  <si>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</si>
  <si>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</si>
  <si>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</si>
  <si>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</si>
  <si>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</si>
  <si>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</si>
  <si>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</si>
  <si>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</si>
  <si>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</si>
  <si>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</si>
  <si>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</si>
  <si>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</si>
  <si>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</si>
  <si>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</si>
  <si>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</si>
  <si>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</si>
  <si>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</si>
  <si>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</si>
  <si>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</si>
  <si>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</si>
  <si>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</si>
  <si>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</si>
  <si>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</si>
  <si>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</si>
  <si>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</si>
  <si>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</si>
  <si>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</si>
  <si>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</si>
  <si>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</si>
  <si>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</si>
  <si>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</si>
  <si>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</si>
  <si>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</si>
  <si>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</si>
  <si>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</si>
  <si>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</si>
  <si>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</si>
  <si>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</si>
  <si>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</si>
  <si>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</si>
  <si>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</si>
  <si>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</si>
  <si>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</si>
  <si>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</si>
  <si>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</si>
  <si>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</si>
  <si>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</si>
  <si>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</si>
  <si>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</si>
  <si>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</si>
  <si>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</si>
  <si>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</si>
  <si>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</si>
  <si>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</si>
  <si>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</si>
  <si>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</si>
  <si>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</si>
  <si>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</si>
  <si>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</si>
  <si>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</si>
  <si>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</si>
  <si>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</si>
  <si>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</si>
  <si>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</si>
  <si>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</si>
  <si>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</si>
  <si>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</si>
  <si>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</si>
  <si>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</si>
  <si>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</si>
  <si>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</si>
  <si>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</si>
  <si>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</si>
  <si>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</si>
  <si>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</si>
  <si>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</si>
  <si>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</si>
  <si>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</si>
  <si>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</si>
  <si>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</si>
  <si>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</si>
  <si>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</si>
  <si>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</si>
  <si>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</si>
  <si>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</si>
  <si>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</si>
  <si>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</si>
  <si>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</si>
  <si>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</si>
  <si>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</si>
  <si>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</si>
  <si>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</si>
  <si>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</si>
  <si>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</si>
  <si>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</si>
  <si>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</si>
  <si>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</si>
  <si>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</si>
  <si>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</si>
  <si>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</si>
  <si>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</si>
  <si>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</si>
  <si>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</si>
  <si>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</si>
  <si>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</si>
  <si>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</si>
  <si>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</si>
  <si>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</si>
  <si>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</si>
  <si>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</si>
  <si>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</si>
  <si>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</si>
  <si>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</si>
  <si>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</si>
  <si>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</si>
  <si>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</si>
  <si>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</si>
  <si>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</si>
  <si>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</si>
  <si>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</si>
  <si>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</si>
  <si>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</si>
  <si>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</si>
  <si>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</si>
  <si>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</si>
  <si>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</si>
  <si>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</si>
  <si>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</si>
  <si>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</si>
  <si>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</si>
  <si>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</si>
  <si>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</si>
  <si>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</si>
  <si>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</si>
  <si>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</si>
  <si>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</si>
  <si>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</si>
  <si>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</si>
  <si>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</si>
  <si>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</si>
  <si>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</si>
  <si>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</si>
  <si>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</si>
  <si>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</si>
  <si>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</si>
  <si>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</si>
  <si>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</si>
  <si>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</si>
  <si>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</si>
  <si>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</si>
  <si>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</si>
  <si>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</si>
  <si>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</si>
  <si>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</si>
  <si>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</si>
  <si>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</si>
  <si>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</si>
  <si>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</si>
  <si>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</si>
  <si>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</si>
  <si>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</si>
  <si>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</si>
  <si>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</si>
  <si>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</si>
  <si>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</si>
  <si>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</si>
  <si>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</si>
  <si>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</si>
  <si>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</si>
  <si>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</si>
  <si>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</si>
  <si>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</si>
  <si>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</si>
  <si>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</si>
  <si>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</si>
  <si>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</si>
  <si>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</si>
  <si>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</si>
  <si>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</si>
  <si>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</si>
  <si>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</si>
  <si>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</si>
  <si>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</si>
  <si>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</si>
  <si>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</si>
  <si>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</si>
  <si>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</si>
  <si>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</si>
  <si>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</si>
  <si>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</si>
  <si>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</si>
  <si>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</si>
  <si>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</si>
  <si>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</si>
  <si>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</si>
  <si>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</si>
  <si>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</si>
  <si>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</si>
  <si>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</si>
  <si>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</si>
  <si>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</si>
  <si>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</si>
  <si>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</si>
  <si>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</si>
  <si>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</si>
  <si>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</si>
  <si>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</si>
  <si>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</si>
  <si>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</si>
  <si>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</si>
  <si>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</si>
  <si>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</si>
  <si>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</si>
  <si>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</si>
  <si>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</si>
  <si>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</si>
  <si>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</si>
  <si>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</si>
  <si>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</si>
  <si>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</si>
  <si>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</si>
  <si>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</si>
  <si>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</si>
  <si>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</si>
  <si>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</si>
  <si>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</si>
  <si>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</si>
  <si>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</si>
  <si>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</si>
  <si>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</si>
  <si>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</si>
  <si>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</si>
  <si>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</si>
  <si>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</si>
  <si>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</si>
  <si>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</si>
  <si>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</si>
  <si>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</si>
  <si>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</si>
  <si>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</si>
  <si>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</si>
  <si>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</si>
  <si>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</si>
  <si>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</si>
  <si>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</si>
  <si>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</si>
  <si>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</si>
  <si>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</si>
  <si>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</si>
  <si>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</si>
  <si>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</si>
  <si>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</si>
  <si>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</si>
  <si>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</si>
  <si>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</si>
  <si>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</si>
  <si>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</si>
  <si>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</si>
  <si>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</si>
  <si>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</si>
  <si>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</si>
  <si>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</si>
  <si>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</si>
  <si>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</si>
  <si>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</si>
  <si>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</si>
  <si>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</si>
  <si>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</si>
  <si>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</si>
  <si>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</si>
  <si>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</si>
  <si>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</si>
  <si>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</si>
  <si>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</si>
  <si>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</si>
  <si>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</si>
  <si>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</si>
  <si>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</si>
  <si>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</si>
  <si>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</si>
  <si>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</si>
  <si>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</si>
  <si>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</si>
  <si>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</si>
  <si>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</si>
  <si>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</si>
  <si>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</si>
  <si>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</si>
  <si>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</si>
  <si>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</si>
  <si>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</si>
  <si>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</si>
  <si>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</si>
  <si>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</si>
  <si>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</si>
  <si>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</si>
  <si>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</si>
  <si>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</si>
  <si>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</si>
  <si>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</si>
  <si>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</si>
  <si>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</si>
  <si>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</si>
  <si>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</si>
  <si>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</si>
  <si>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</si>
  <si>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</si>
  <si>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</si>
  <si>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</si>
  <si>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</si>
  <si>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</si>
  <si>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</si>
  <si>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</si>
  <si>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</si>
  <si>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</si>
  <si>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</si>
  <si>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</si>
  <si>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</si>
  <si>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</si>
  <si>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</si>
  <si>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</si>
  <si>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</si>
  <si>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</si>
  <si>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</si>
  <si>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</si>
  <si>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</si>
  <si>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</si>
  <si>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</si>
  <si>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</si>
  <si>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</si>
  <si>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</si>
  <si>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</si>
  <si>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</si>
  <si>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</si>
  <si>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</si>
  <si>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</si>
  <si>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</si>
  <si>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</si>
  <si>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</si>
  <si>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</si>
  <si>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</si>
  <si>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</si>
  <si>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</si>
  <si>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</si>
  <si>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</si>
  <si>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</si>
  <si>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</si>
  <si>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</si>
  <si>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</si>
  <si>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</si>
  <si>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</si>
  <si>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</si>
  <si>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</si>
  <si>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</si>
  <si>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</si>
  <si>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</si>
  <si>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</si>
  <si>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</si>
  <si>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</si>
  <si>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</si>
  <si>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</si>
  <si>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</si>
  <si>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</si>
  <si>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</si>
  <si>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</si>
  <si>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</si>
  <si>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</si>
  <si>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</si>
  <si>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</si>
  <si>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</si>
  <si>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</si>
  <si>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</si>
  <si>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</si>
  <si>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</si>
  <si>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</si>
  <si>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</si>
  <si>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</si>
  <si>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</si>
  <si>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</si>
  <si>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</si>
  <si>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</si>
  <si>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</si>
  <si>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</si>
  <si>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</si>
  <si>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</si>
  <si>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</si>
  <si>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</si>
  <si>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</si>
  <si>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</si>
  <si>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</si>
  <si>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</si>
  <si>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</si>
  <si>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</si>
  <si>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</si>
  <si>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</si>
  <si>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</si>
  <si>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</si>
  <si>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</si>
  <si>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</si>
  <si>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</si>
  <si>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</si>
  <si>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</si>
  <si>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</si>
  <si>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</si>
  <si>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</si>
  <si>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</si>
  <si>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</si>
  <si>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</si>
  <si>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</si>
  <si>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</si>
  <si>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</si>
  <si>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</si>
  <si>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</si>
  <si>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</si>
  <si>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</si>
  <si>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</si>
  <si>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</si>
  <si>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</si>
  <si>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</si>
  <si>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</si>
  <si>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</si>
  <si>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</si>
  <si>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</si>
  <si>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</si>
  <si>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</si>
  <si>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</si>
  <si>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</si>
  <si>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</si>
  <si>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</si>
  <si>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</si>
  <si>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</si>
  <si>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</si>
  <si>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</si>
  <si>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</si>
  <si>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</si>
  <si>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</si>
  <si>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</si>
  <si>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</si>
  <si>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</si>
  <si>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</si>
  <si>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</si>
  <si>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</si>
  <si>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</si>
  <si>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</si>
  <si>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</si>
  <si>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</si>
  <si>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</si>
  <si>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</si>
  <si>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</si>
  <si>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</si>
  <si>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</si>
  <si>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</si>
  <si>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</si>
  <si>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</si>
  <si>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</si>
  <si>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</si>
  <si>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</si>
  <si>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</si>
  <si>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</si>
  <si>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</si>
  <si>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</si>
  <si>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</si>
  <si>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</si>
  <si>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</si>
  <si>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</si>
  <si>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</si>
  <si>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</si>
  <si>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</si>
  <si>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</si>
  <si>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</si>
  <si>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</si>
  <si>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</si>
  <si>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</si>
  <si>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</si>
  <si>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</si>
  <si>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</si>
  <si>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</si>
  <si>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</si>
  <si>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</si>
  <si>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</si>
  <si>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</si>
  <si>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</si>
  <si>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</si>
  <si>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</si>
  <si>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</si>
  <si>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</si>
  <si>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</si>
  <si>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</si>
  <si>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</si>
  <si>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</si>
  <si>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</si>
  <si>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</si>
  <si>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</si>
  <si>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</si>
  <si>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</si>
  <si>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</si>
  <si>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</si>
  <si>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</si>
  <si>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</si>
  <si>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</si>
  <si>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</si>
  <si>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</si>
  <si>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</si>
  <si>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</si>
  <si>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</si>
  <si>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</si>
  <si>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</si>
  <si>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</si>
  <si>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</si>
  <si>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</si>
  <si>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</si>
  <si>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</si>
  <si>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</si>
  <si>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</si>
  <si>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</si>
  <si>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</si>
  <si>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</si>
  <si>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</si>
  <si>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</si>
  <si>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</si>
  <si>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</si>
  <si>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</si>
  <si>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</si>
  <si>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</si>
  <si>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</si>
  <si>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</si>
  <si>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</si>
  <si>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</si>
  <si>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</si>
  <si>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</si>
  <si>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</si>
  <si>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</si>
  <si>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</si>
  <si>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</si>
  <si>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</si>
  <si>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</si>
  <si>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</si>
  <si>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</si>
  <si>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</si>
  <si>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</si>
  <si>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</si>
  <si>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</si>
  <si>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</si>
  <si>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</si>
  <si>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</si>
  <si>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</si>
  <si>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</si>
  <si>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</si>
  <si>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</si>
  <si>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</si>
  <si>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</si>
  <si>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</si>
  <si>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</si>
  <si>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</si>
  <si>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</si>
  <si>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</si>
  <si>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</si>
  <si>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</si>
  <si>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</si>
  <si>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</si>
  <si>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</si>
  <si>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</si>
  <si>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</si>
  <si>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</si>
  <si>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</si>
  <si>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</si>
  <si>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</si>
  <si>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</si>
  <si>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</si>
  <si>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</si>
  <si>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</si>
  <si>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</si>
  <si>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</si>
  <si>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</si>
  <si>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</si>
  <si>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</si>
  <si>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</si>
  <si>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</si>
  <si>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</si>
  <si>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</si>
  <si>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</si>
  <si>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</si>
  <si>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</si>
  <si>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</si>
  <si>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</si>
  <si>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</si>
  <si>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</si>
  <si>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</si>
  <si>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</si>
  <si>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</si>
  <si>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</si>
  <si>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</si>
  <si>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</si>
  <si>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</si>
  <si>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</si>
  <si>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</si>
  <si>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</si>
  <si>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</si>
  <si>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</si>
  <si>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</si>
  <si>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</si>
  <si>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</si>
  <si>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</si>
  <si>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</si>
  <si>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</si>
  <si>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</si>
  <si>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</si>
  <si>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</si>
  <si>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</si>
  <si>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</si>
  <si>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</si>
  <si>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</si>
  <si>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</si>
  <si>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</si>
  <si>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</si>
  <si>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</si>
  <si>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</si>
  <si>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</si>
  <si>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</si>
  <si>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</si>
  <si>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</si>
  <si>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</si>
  <si>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</si>
  <si>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</si>
  <si>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</si>
  <si>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</si>
  <si>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</si>
  <si>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</si>
  <si>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</si>
  <si>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</si>
  <si>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</si>
  <si>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</si>
  <si>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</si>
  <si>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</si>
  <si>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</si>
  <si>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</si>
  <si>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</si>
  <si>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</si>
  <si>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</si>
  <si>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</si>
  <si>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</si>
  <si>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</si>
  <si>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</si>
  <si>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</si>
  <si>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</si>
  <si>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</si>
  <si>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</si>
  <si>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</si>
  <si>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</si>
  <si>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</si>
  <si>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</si>
  <si>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</si>
  <si>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</si>
  <si>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</si>
  <si>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</si>
  <si>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</si>
  <si>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</si>
  <si>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</si>
  <si>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</si>
  <si>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</si>
  <si>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</si>
  <si>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</si>
  <si>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</si>
  <si>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</si>
  <si>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</si>
  <si>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</si>
  <si>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</si>
  <si>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</si>
  <si>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</si>
  <si>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</si>
  <si>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</si>
  <si>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</si>
  <si>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</si>
  <si>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</si>
  <si>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</si>
  <si>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</si>
  <si>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</si>
  <si>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</si>
  <si>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</si>
  <si>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</si>
  <si>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</si>
  <si>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</si>
  <si>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</si>
  <si>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</si>
  <si>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</si>
  <si>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</si>
  <si>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</si>
  <si>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</si>
  <si>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</si>
  <si>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</si>
  <si>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</si>
  <si>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</si>
  <si>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</si>
  <si>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</si>
  <si>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</si>
  <si>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</si>
  <si>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</si>
  <si>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</si>
  <si>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</si>
  <si>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</si>
  <si>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</si>
  <si>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</si>
  <si>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</si>
  <si>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</si>
  <si>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</si>
  <si>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</si>
  <si>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</si>
  <si>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</si>
  <si>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</si>
  <si>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</si>
  <si>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</si>
  <si>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</si>
  <si>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</si>
  <si>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</si>
  <si>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</si>
  <si>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</si>
  <si>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</si>
  <si>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</si>
  <si>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</si>
  <si>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</si>
  <si>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</si>
  <si>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</si>
  <si>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</si>
  <si>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</si>
  <si>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</si>
  <si>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</si>
  <si>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</si>
  <si>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</si>
  <si>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</si>
  <si>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</si>
  <si>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</si>
  <si>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</si>
  <si>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</si>
  <si>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</si>
  <si>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</si>
  <si>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</si>
  <si>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</si>
  <si>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</si>
  <si>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</si>
  <si>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</si>
  <si>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</si>
  <si>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</si>
  <si>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</si>
  <si>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</si>
  <si>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</si>
  <si>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</si>
  <si>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</si>
  <si>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</si>
  <si>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</si>
  <si>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</si>
  <si>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</si>
  <si>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</si>
  <si>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</si>
  <si>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</si>
  <si>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</si>
  <si>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</si>
  <si>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</si>
  <si>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</si>
  <si>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</si>
  <si>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</si>
  <si>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</si>
  <si>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</si>
  <si>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</si>
  <si>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</si>
  <si>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</si>
  <si>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</si>
  <si>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</si>
  <si>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</si>
  <si>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</si>
  <si>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</si>
  <si>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</si>
  <si>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</si>
  <si>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</si>
  <si>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</si>
  <si>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</si>
  <si>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</si>
  <si>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</si>
  <si>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</si>
  <si>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</si>
  <si>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</si>
  <si>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</si>
  <si>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</si>
  <si>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</si>
  <si>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</si>
  <si>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</si>
  <si>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</si>
  <si>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</si>
  <si>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</si>
  <si>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</si>
  <si>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</si>
  <si>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</si>
  <si>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</si>
  <si>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</si>
  <si>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</si>
  <si>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</si>
  <si>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</si>
  <si>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</si>
  <si>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</si>
  <si>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</si>
  <si>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</si>
  <si>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</si>
  <si>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</si>
  <si>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</si>
  <si>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</si>
  <si>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</si>
  <si>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</si>
  <si>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</si>
  <si>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</si>
  <si>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</si>
  <si>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</si>
  <si>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</si>
  <si>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</si>
  <si>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</si>
  <si>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</si>
  <si>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</si>
  <si>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</si>
  <si>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</si>
  <si>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</si>
  <si>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</si>
  <si>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</si>
  <si>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</si>
  <si>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</si>
  <si>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</si>
  <si>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</si>
  <si>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</si>
  <si>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</si>
  <si>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</si>
  <si>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</si>
  <si>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</si>
  <si>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</si>
  <si>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</si>
  <si>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</si>
  <si>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</si>
  <si>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</si>
  <si>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</si>
  <si>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</si>
  <si>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</si>
  <si>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</si>
  <si>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</si>
  <si>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</si>
  <si>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</si>
  <si>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</si>
  <si>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</si>
  <si>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</si>
  <si>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</si>
  <si>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</si>
  <si>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</si>
  <si>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</si>
  <si>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</si>
  <si>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</si>
  <si>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</si>
  <si>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</si>
  <si>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</si>
  <si>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</si>
  <si>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</si>
  <si>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</si>
  <si>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</si>
  <si>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</si>
  <si>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</si>
  <si>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</si>
  <si>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</si>
  <si>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</si>
  <si>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</si>
  <si>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</si>
  <si>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</si>
  <si>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</si>
  <si>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</si>
  <si>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</si>
  <si>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</si>
  <si>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</si>
  <si>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</si>
  <si>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</si>
  <si>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</si>
  <si>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</si>
  <si>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</si>
  <si>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</si>
  <si>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</si>
  <si>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</si>
  <si>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</si>
  <si>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</si>
  <si>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</si>
  <si>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</si>
  <si>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</si>
  <si>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</si>
  <si>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</si>
  <si>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</si>
  <si>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</si>
  <si>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</si>
  <si>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</si>
  <si>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</si>
  <si>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</si>
  <si>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</si>
  <si>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</si>
  <si>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</si>
  <si>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</si>
  <si>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</si>
  <si>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</si>
  <si>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</si>
  <si>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</si>
  <si>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</si>
  <si>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</si>
  <si>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</si>
  <si>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</si>
  <si>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</si>
  <si>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</si>
  <si>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</si>
  <si>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</si>
  <si>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</si>
  <si>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</si>
  <si>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</si>
  <si>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</si>
  <si>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</si>
  <si>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</si>
  <si>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</si>
  <si>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</si>
  <si>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</si>
  <si>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</si>
  <si>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</si>
  <si>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</si>
  <si>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</si>
  <si>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</si>
  <si>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</si>
  <si>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</si>
  <si>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</si>
  <si>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</si>
  <si>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</si>
  <si>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</si>
  <si>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</si>
  <si>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</si>
  <si>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</si>
  <si>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</si>
  <si>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</si>
  <si>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</si>
  <si>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</si>
  <si>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</si>
  <si>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</si>
  <si>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</si>
  <si>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</si>
  <si>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</si>
  <si>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</si>
  <si>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</si>
  <si>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</si>
  <si>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</si>
  <si>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</si>
  <si>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</si>
  <si>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</si>
  <si>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</si>
  <si>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</si>
  <si>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</si>
  <si>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</si>
  <si>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</si>
  <si>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</si>
  <si>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</si>
  <si>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</si>
  <si>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</si>
  <si>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</si>
  <si>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</si>
  <si>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</si>
  <si>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</si>
  <si>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</si>
  <si>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</si>
  <si>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</si>
  <si>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</si>
  <si>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</si>
  <si>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</si>
  <si>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</si>
  <si>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</si>
  <si>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</si>
  <si>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</si>
  <si>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</si>
  <si>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</si>
  <si>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</si>
  <si>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</si>
  <si>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</si>
  <si>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</si>
  <si>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</si>
  <si>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</si>
  <si>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</si>
  <si>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</si>
  <si>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</si>
  <si>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</si>
  <si>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</si>
  <si>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</si>
  <si>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</si>
  <si>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</si>
  <si>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</si>
  <si>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</si>
  <si>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</si>
  <si>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</si>
  <si>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</si>
  <si>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</si>
  <si>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</si>
  <si>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</si>
  <si>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</si>
  <si>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</si>
  <si>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</si>
  <si>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</si>
  <si>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</si>
  <si>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</si>
  <si>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</si>
  <si>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</si>
  <si>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</si>
  <si>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</si>
  <si>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</si>
  <si>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</si>
  <si>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</si>
  <si>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</si>
  <si>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</si>
  <si>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</si>
  <si>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</si>
  <si>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</si>
  <si>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</si>
  <si>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</si>
  <si>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</si>
  <si>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</si>
  <si>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</si>
  <si>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</si>
  <si>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</si>
  <si>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</si>
  <si>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</si>
  <si>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</si>
  <si>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</si>
  <si>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</si>
  <si>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</si>
  <si>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</si>
  <si>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</si>
  <si>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</si>
  <si>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</si>
  <si>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</si>
  <si>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</si>
  <si>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</si>
  <si>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</si>
  <si>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</si>
  <si>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</si>
  <si>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</si>
  <si>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</si>
  <si>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</si>
  <si>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</si>
  <si>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</si>
  <si>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</si>
  <si>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</si>
  <si>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</si>
  <si>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</si>
  <si>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</si>
  <si>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</si>
  <si>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</si>
  <si>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</si>
  <si>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</si>
  <si>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</si>
  <si>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</si>
  <si>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</si>
  <si>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</si>
  <si>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</si>
  <si>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</si>
  <si>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</si>
  <si>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</si>
  <si>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</si>
  <si>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</si>
  <si>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</si>
  <si>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</si>
  <si>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</si>
  <si>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</si>
  <si>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</si>
  <si>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</si>
  <si>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</si>
  <si>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</si>
  <si>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</si>
  <si>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</si>
  <si>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</si>
  <si>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</si>
  <si>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</si>
  <si>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</si>
  <si>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</si>
  <si>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</si>
  <si>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</si>
  <si>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</si>
  <si>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</si>
  <si>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</si>
  <si>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</si>
  <si>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</si>
  <si>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</si>
  <si>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</si>
  <si>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</si>
  <si>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</si>
  <si>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</si>
  <si>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</si>
  <si>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</si>
  <si>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</si>
  <si>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</si>
  <si>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</si>
  <si>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</si>
  <si>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</si>
  <si>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</si>
  <si>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</si>
  <si>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</si>
  <si>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</si>
  <si>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</si>
  <si>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</si>
  <si>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</si>
  <si>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</si>
  <si>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</si>
  <si>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</si>
  <si>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</si>
  <si>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</si>
  <si>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</si>
  <si>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</si>
  <si>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</si>
  <si>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</si>
  <si>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</si>
  <si>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</si>
  <si>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</si>
  <si>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</si>
  <si>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</si>
  <si>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</si>
  <si>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</si>
  <si>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</si>
  <si>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</si>
  <si>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</si>
  <si>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</si>
  <si>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</si>
  <si>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</si>
  <si>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</si>
  <si>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</si>
  <si>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</si>
  <si>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</si>
  <si>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</si>
  <si>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</si>
  <si>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</si>
  <si>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</si>
  <si>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</si>
  <si>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</si>
  <si>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</si>
  <si>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</si>
  <si>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</si>
  <si>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</si>
  <si>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</si>
  <si>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</si>
  <si>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</si>
  <si>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</si>
  <si>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</si>
  <si>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</si>
  <si>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</si>
  <si>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</si>
  <si>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</si>
  <si>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</si>
  <si>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</si>
  <si>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</si>
  <si>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</si>
  <si>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</si>
  <si>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</si>
  <si>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</si>
  <si>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</si>
  <si>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</si>
  <si>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</si>
  <si>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</si>
  <si>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</si>
  <si>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</si>
  <si>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</si>
  <si>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</si>
  <si>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</si>
  <si>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</si>
  <si>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</si>
  <si>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</si>
  <si>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</si>
  <si>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</si>
  <si>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</si>
  <si>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</si>
  <si>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</si>
  <si>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</si>
  <si>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</si>
  <si>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</si>
  <si>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</si>
  <si>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</si>
  <si>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</si>
  <si>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</si>
  <si>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</si>
  <si>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</si>
  <si>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</si>
  <si>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</si>
  <si>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</si>
  <si>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</si>
  <si>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</si>
  <si>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</si>
  <si>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</si>
  <si>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</si>
  <si>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</si>
  <si>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</si>
  <si>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</si>
  <si>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</si>
  <si>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</si>
  <si>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</si>
  <si>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</si>
  <si>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</si>
  <si>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</si>
  <si>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</si>
  <si>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</si>
  <si>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</si>
  <si>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</si>
  <si>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</si>
  <si>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</si>
  <si>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</si>
  <si>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</si>
  <si>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</si>
  <si>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</si>
  <si>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</si>
  <si>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</si>
  <si>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</si>
  <si>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</si>
  <si>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</si>
  <si>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</si>
  <si>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</si>
  <si>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</si>
  <si>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</si>
  <si>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</si>
  <si>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</si>
  <si>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</si>
  <si>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</si>
  <si>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</si>
  <si>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</si>
  <si>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</si>
  <si>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</si>
  <si>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</si>
  <si>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</si>
  <si>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</si>
  <si>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</si>
  <si>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</si>
  <si>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</si>
  <si>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</si>
  <si>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</si>
  <si>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</si>
  <si>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</si>
  <si>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</si>
  <si>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</si>
  <si>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</si>
  <si>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</si>
  <si>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</si>
  <si>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</si>
  <si>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</si>
  <si>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</si>
  <si>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</si>
  <si>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</si>
  <si>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</si>
  <si>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</si>
  <si>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</si>
  <si>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</si>
  <si>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</si>
  <si>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</si>
  <si>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</si>
  <si>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</si>
  <si>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</si>
  <si>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</si>
  <si>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</si>
  <si>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</si>
  <si>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</si>
  <si>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</si>
  <si>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</si>
  <si>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</si>
  <si>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</si>
  <si>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</si>
  <si>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</si>
  <si>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</si>
  <si>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</si>
  <si>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</si>
  <si>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</si>
  <si>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</si>
  <si>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</si>
  <si>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</si>
  <si>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</si>
  <si>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</si>
  <si>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</si>
  <si>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</si>
  <si>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</si>
  <si>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</si>
  <si>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</si>
  <si>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</si>
  <si>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</si>
  <si>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</si>
  <si>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</si>
  <si>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</si>
  <si>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</si>
  <si>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</si>
  <si>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</si>
  <si>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</si>
  <si>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</si>
  <si>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</si>
  <si>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</si>
  <si>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</si>
  <si>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</si>
  <si>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</si>
  <si>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</si>
  <si>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</si>
  <si>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</si>
  <si>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</si>
  <si>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</si>
  <si>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</si>
  <si>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</si>
  <si>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</si>
  <si>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</si>
  <si>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</si>
  <si>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</si>
  <si>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</si>
  <si>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</si>
  <si>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</si>
  <si>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</si>
  <si>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</si>
  <si>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</si>
  <si>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</si>
  <si>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</si>
  <si>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</si>
  <si>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</si>
  <si>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</si>
  <si>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</si>
  <si>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</si>
  <si>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</si>
  <si>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</si>
  <si>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</si>
  <si>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</si>
  <si>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</si>
  <si>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</si>
  <si>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</si>
  <si>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</si>
  <si>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</si>
  <si>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</si>
  <si>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</si>
  <si>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</si>
  <si>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</si>
  <si>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</si>
  <si>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</si>
  <si>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</si>
  <si>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</si>
  <si>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</si>
  <si>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</si>
  <si>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</si>
  <si>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</si>
  <si>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</si>
  <si>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</si>
  <si>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</si>
  <si>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</si>
  <si>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</si>
  <si>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</si>
  <si>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</si>
  <si>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</si>
  <si>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</si>
  <si>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</si>
  <si>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</si>
  <si>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</si>
  <si>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</si>
  <si>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</si>
  <si>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</si>
  <si>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</si>
  <si>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</si>
  <si>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</si>
  <si>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</si>
  <si>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</si>
  <si>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</si>
  <si>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</si>
  <si>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</si>
  <si>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</si>
  <si>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</si>
  <si>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</si>
  <si>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</si>
  <si>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</si>
  <si>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</si>
  <si>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</si>
  <si>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</si>
  <si>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</si>
  <si>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</si>
  <si>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</si>
  <si>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</si>
  <si>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</si>
  <si>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</si>
  <si>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</si>
  <si>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</si>
  <si>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</si>
  <si>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</si>
  <si>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</si>
  <si>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</si>
  <si>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</si>
  <si>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</si>
  <si>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</si>
  <si>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</si>
  <si>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</si>
  <si>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</si>
  <si>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</si>
  <si>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</si>
  <si>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</si>
  <si>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</si>
  <si>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</si>
  <si>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</si>
  <si>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</si>
  <si>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</si>
  <si>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</si>
  <si>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</si>
  <si>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</si>
  <si>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</si>
  <si>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</si>
  <si>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</si>
  <si>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</si>
  <si>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</si>
  <si>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</si>
  <si>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</si>
  <si>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</si>
  <si>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</si>
  <si>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</si>
  <si>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</si>
  <si>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</si>
  <si>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</si>
  <si>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</si>
  <si>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</si>
  <si>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</si>
  <si>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</si>
  <si>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</si>
  <si>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</si>
  <si>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</si>
  <si>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</si>
  <si>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</si>
  <si>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</si>
  <si>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</si>
  <si>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</si>
  <si>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</si>
  <si>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</si>
  <si>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</si>
  <si>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</si>
  <si>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</si>
  <si>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</si>
  <si>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</si>
  <si>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</si>
  <si>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</si>
  <si>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</si>
  <si>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</si>
  <si>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</si>
  <si>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</si>
  <si>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</si>
  <si>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</si>
  <si>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</si>
  <si>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</si>
  <si>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</si>
  <si>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</si>
  <si>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</si>
  <si>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</si>
  <si>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</si>
  <si>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</si>
  <si>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</si>
  <si>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</si>
  <si>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</si>
  <si>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</si>
  <si>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</si>
  <si>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</si>
  <si>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</si>
  <si>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</si>
  <si>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</si>
  <si>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</si>
  <si>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</si>
  <si>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</si>
  <si>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</si>
  <si>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</si>
  <si>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</si>
  <si>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</si>
  <si>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</si>
  <si>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</si>
  <si>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</si>
  <si>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</si>
  <si>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</si>
  <si>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</si>
  <si>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</si>
  <si>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</si>
  <si>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</si>
  <si>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</si>
  <si>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</si>
  <si>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</si>
  <si>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</si>
  <si>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</si>
  <si>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</si>
  <si>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</si>
  <si>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</si>
  <si>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</si>
  <si>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</si>
  <si>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</si>
  <si>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</si>
  <si>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</si>
  <si>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</si>
  <si>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</si>
  <si>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</si>
  <si>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</si>
  <si>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</si>
  <si>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</si>
  <si>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</si>
  <si>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</si>
  <si>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</si>
  <si>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</si>
  <si>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</si>
  <si>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</si>
  <si>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</si>
  <si>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</si>
  <si>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</si>
  <si>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</si>
  <si>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</si>
  <si>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</si>
  <si>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</si>
  <si>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</si>
  <si>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</si>
  <si>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</si>
  <si>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</si>
  <si>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</si>
  <si>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</si>
  <si>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</si>
  <si>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</si>
  <si>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</si>
  <si>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</si>
  <si>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</si>
  <si>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</si>
  <si>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</si>
  <si>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</si>
  <si>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</si>
  <si>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</si>
  <si>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</si>
  <si>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</si>
  <si>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</si>
  <si>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</si>
  <si>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</si>
  <si>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</si>
  <si>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</si>
  <si>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</si>
  <si>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</si>
  <si>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</si>
  <si>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</si>
  <si>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</si>
  <si>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</si>
  <si>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</si>
  <si>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</si>
  <si>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</si>
  <si>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</si>
  <si>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</si>
  <si>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</si>
  <si>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</si>
  <si>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</si>
  <si>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</si>
  <si>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</si>
  <si>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</si>
  <si>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</si>
  <si>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</si>
  <si>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</si>
  <si>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</si>
  <si>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</si>
  <si>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</si>
  <si>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</si>
  <si>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</si>
  <si>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</si>
  <si>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</si>
  <si>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</si>
  <si>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</si>
  <si>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</si>
  <si>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</si>
  <si>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</si>
  <si>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</si>
  <si>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</si>
  <si>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</si>
  <si>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</si>
  <si>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</si>
  <si>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</si>
  <si>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</si>
  <si>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</si>
  <si>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</si>
  <si>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</si>
  <si>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</si>
  <si>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</si>
  <si>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</si>
  <si>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</si>
  <si>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</si>
  <si>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</si>
  <si>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</si>
  <si>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</si>
  <si>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</si>
  <si>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</si>
  <si>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</si>
  <si>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</si>
  <si>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</si>
  <si>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</si>
  <si>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</si>
  <si>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</si>
  <si>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</si>
  <si>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</si>
  <si>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</si>
  <si>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</si>
  <si>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</si>
  <si>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</si>
  <si>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</si>
  <si>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</si>
  <si>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</si>
  <si>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</si>
  <si>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</si>
  <si>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</si>
  <si>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</si>
  <si>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</si>
  <si>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</si>
  <si>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</si>
  <si>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</si>
  <si>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</si>
  <si>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</si>
  <si>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</si>
  <si>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</si>
  <si>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</si>
  <si>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</si>
  <si>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</si>
  <si>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</si>
  <si>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</si>
  <si>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</si>
  <si>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</si>
  <si>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</si>
  <si>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</si>
  <si>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</si>
  <si>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</si>
  <si>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</si>
  <si>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</si>
  <si>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</si>
  <si>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</si>
  <si>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</si>
  <si>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</si>
  <si>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</si>
  <si>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</si>
  <si>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</si>
  <si>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</si>
  <si>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</si>
  <si>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</si>
  <si>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</si>
  <si>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</si>
  <si>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</si>
  <si>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</si>
  <si>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</si>
  <si>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</si>
  <si>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</si>
  <si>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</si>
  <si>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</si>
  <si>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</si>
  <si>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</si>
  <si>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</si>
  <si>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</si>
  <si>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</si>
  <si>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</si>
  <si>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</si>
  <si>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</si>
  <si>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</si>
  <si>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</si>
  <si>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</si>
  <si>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</si>
  <si>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</si>
  <si>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</si>
  <si>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</si>
  <si>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</si>
  <si>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</si>
  <si>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</si>
  <si>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</si>
  <si>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</si>
  <si>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</si>
  <si>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</si>
  <si>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</si>
  <si>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</si>
  <si>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</si>
  <si>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</si>
  <si>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</si>
  <si>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</si>
  <si>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</si>
  <si>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</si>
  <si>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</si>
  <si>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</si>
  <si>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</si>
  <si>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</si>
  <si>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</si>
  <si>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</si>
  <si>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</si>
  <si>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</si>
  <si>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</si>
  <si>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</si>
  <si>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</si>
  <si>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</si>
  <si>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</si>
  <si>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</si>
  <si>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</si>
  <si>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</si>
  <si>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</si>
  <si>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</si>
  <si>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</si>
  <si>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</si>
  <si>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</si>
  <si>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</si>
  <si>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</si>
  <si>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</si>
  <si>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</si>
  <si>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</si>
  <si>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</si>
  <si>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</si>
  <si>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</si>
  <si>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</si>
  <si>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</si>
  <si>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</si>
  <si>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</si>
  <si>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</si>
  <si>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</si>
  <si>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</si>
  <si>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</si>
  <si>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</si>
  <si>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</si>
  <si>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</si>
  <si>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</si>
  <si>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</si>
  <si>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</si>
  <si>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</si>
  <si>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</si>
  <si>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</si>
  <si>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</si>
  <si>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</si>
  <si>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</si>
  <si>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</si>
  <si>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</si>
  <si>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</si>
  <si>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</si>
  <si>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</si>
  <si>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</si>
  <si>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</si>
  <si>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</si>
  <si>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</si>
  <si>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</si>
  <si>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</si>
  <si>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</si>
  <si>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</si>
  <si>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</si>
  <si>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</si>
  <si>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</si>
  <si>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</si>
  <si>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</si>
  <si>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</si>
  <si>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</si>
  <si>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</si>
  <si>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</si>
  <si>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</si>
  <si>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</si>
  <si>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</si>
  <si>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</si>
  <si>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</si>
  <si>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</si>
  <si>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</si>
  <si>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</si>
  <si>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</si>
  <si>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</si>
  <si>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</si>
  <si>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</si>
  <si>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</si>
  <si>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</si>
  <si>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</si>
  <si>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</si>
  <si>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</si>
  <si>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</si>
  <si>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</si>
  <si>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</si>
  <si>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</si>
  <si>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</si>
  <si>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</si>
  <si>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</si>
  <si>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</si>
  <si>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</si>
  <si>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</si>
  <si>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</si>
  <si>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</si>
  <si>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</si>
  <si>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</si>
  <si>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</si>
  <si>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</si>
  <si>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</si>
  <si>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</si>
  <si>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</si>
  <si>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</si>
  <si>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</si>
  <si>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</si>
  <si>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</si>
  <si>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</si>
  <si>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</si>
  <si>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</si>
  <si>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</si>
  <si>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</si>
  <si>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</si>
  <si>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</si>
  <si>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</si>
  <si>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</si>
  <si>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</si>
  <si>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</si>
  <si>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</si>
  <si>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</si>
  <si>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</si>
  <si>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</si>
  <si>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</si>
  <si>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</si>
  <si>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</si>
  <si>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</si>
  <si>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</si>
  <si>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</si>
  <si>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</si>
  <si>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</si>
  <si>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</si>
  <si>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</si>
  <si>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</si>
  <si>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</si>
  <si>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</si>
  <si>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</si>
  <si>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</si>
  <si>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</si>
  <si>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</si>
  <si>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</si>
  <si>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</si>
  <si>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</si>
  <si>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</si>
  <si>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</si>
  <si>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</si>
  <si>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</si>
  <si>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</si>
  <si>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</si>
  <si>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</si>
  <si>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</si>
  <si>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</si>
  <si>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</si>
  <si>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</si>
  <si>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</si>
  <si>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</si>
  <si>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</si>
  <si>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</si>
  <si>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</si>
  <si>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</si>
  <si>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</si>
  <si>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</si>
  <si>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</si>
  <si>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</si>
  <si>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</si>
  <si>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</si>
  <si>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</si>
  <si>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</si>
  <si>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</si>
  <si>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</si>
  <si>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</si>
  <si>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</si>
  <si>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</si>
  <si>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</si>
  <si>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</si>
  <si>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</si>
  <si>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</si>
  <si>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</si>
  <si>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</si>
  <si>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</si>
  <si>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</si>
  <si>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</si>
  <si>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</si>
  <si>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</si>
  <si>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</si>
  <si>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</si>
  <si>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</si>
  <si>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</si>
  <si>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</si>
  <si>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</si>
  <si>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</si>
  <si>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</si>
  <si>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</si>
  <si>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</si>
  <si>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</si>
  <si>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</si>
  <si>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</si>
  <si>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</si>
  <si>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</si>
  <si>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</si>
  <si>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</si>
  <si>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</si>
  <si>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</si>
  <si>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</si>
  <si>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</si>
  <si>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</si>
  <si>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</si>
  <si>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</si>
  <si>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</si>
  <si>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</si>
  <si>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</si>
  <si>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</si>
  <si>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</si>
  <si>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</si>
  <si>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</si>
  <si>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</si>
  <si>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</si>
  <si>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</si>
  <si>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</si>
  <si>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</si>
  <si>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</si>
  <si>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</si>
  <si>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</si>
  <si>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</si>
  <si>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</si>
  <si>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</si>
  <si>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</si>
  <si>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</si>
  <si>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</si>
  <si>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</si>
  <si>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</si>
  <si>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</si>
  <si>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</si>
  <si>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</si>
  <si>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</si>
  <si>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</si>
  <si>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</si>
  <si>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</si>
  <si>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</si>
  <si>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</si>
  <si>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</si>
  <si>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</si>
  <si>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</si>
  <si>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</si>
  <si>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</si>
  <si>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</si>
  <si>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</si>
  <si>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</si>
  <si>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</si>
  <si>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</si>
  <si>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</si>
  <si>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</si>
  <si>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</si>
  <si>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</si>
  <si>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</si>
  <si>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</si>
  <si>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</si>
  <si>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</si>
  <si>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</si>
  <si>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</si>
  <si>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</si>
  <si>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</si>
  <si>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</si>
  <si>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</si>
  <si>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</si>
  <si>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</si>
  <si>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</si>
  <si>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</si>
  <si>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</si>
  <si>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</si>
  <si>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</si>
  <si>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</si>
  <si>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</si>
  <si>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</si>
  <si>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</si>
  <si>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</si>
  <si>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</si>
  <si>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</si>
  <si>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</si>
  <si>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</si>
  <si>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</si>
  <si>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</si>
  <si>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</si>
  <si>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</si>
  <si>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</si>
  <si>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</si>
  <si>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</si>
  <si>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</si>
  <si>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</si>
  <si>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</si>
  <si>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</si>
  <si>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</si>
  <si>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</si>
  <si>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</si>
  <si>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</si>
  <si>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</si>
  <si>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</si>
  <si>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</si>
  <si>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</si>
  <si>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</si>
  <si>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</si>
  <si>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</si>
  <si>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</si>
  <si>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</si>
  <si>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</si>
  <si>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</si>
  <si>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</si>
  <si>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</si>
  <si>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</si>
  <si>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</si>
  <si>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</si>
  <si>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</si>
  <si>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</si>
  <si>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</si>
  <si>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</si>
  <si>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</si>
  <si>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</si>
  <si>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</si>
  <si>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</si>
  <si>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</si>
  <si>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</si>
  <si>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</si>
  <si>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</si>
  <si>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</si>
  <si>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</si>
  <si>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</si>
  <si>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</si>
  <si>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</si>
  <si>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</si>
  <si>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</si>
  <si>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</si>
  <si>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</si>
  <si>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</si>
  <si>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</si>
  <si>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</si>
  <si>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</si>
  <si>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</si>
  <si>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</si>
  <si>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</si>
  <si>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</si>
  <si>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</si>
  <si>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</si>
  <si>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</si>
  <si>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</si>
  <si>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</si>
  <si>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</si>
  <si>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</si>
  <si>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</si>
  <si>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</si>
  <si>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</si>
  <si>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</si>
  <si>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</si>
  <si>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</si>
  <si>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</si>
  <si>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</si>
  <si>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</si>
  <si>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</si>
  <si>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</si>
  <si>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</si>
  <si>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</si>
  <si>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</si>
  <si>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</si>
  <si>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</si>
  <si>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</si>
  <si>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</si>
  <si>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</si>
  <si>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</si>
  <si>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</si>
  <si>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</si>
  <si>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</si>
  <si>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</si>
  <si>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</si>
  <si>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</si>
  <si>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</si>
  <si>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</si>
  <si>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</si>
  <si>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</si>
  <si>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</si>
  <si>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</si>
  <si>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</si>
  <si>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</si>
  <si>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</si>
  <si>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</si>
  <si>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</si>
  <si>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</si>
  <si>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</si>
  <si>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</si>
  <si>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</si>
  <si>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</si>
  <si>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</si>
  <si>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</si>
  <si>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</si>
  <si>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</si>
  <si>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</si>
  <si>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</si>
  <si>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</si>
  <si>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</si>
  <si>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</si>
  <si>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</si>
  <si>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</si>
  <si>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</si>
  <si>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</si>
  <si>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</si>
  <si>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</si>
  <si>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</si>
  <si>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</si>
  <si>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</si>
  <si>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</si>
  <si>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</si>
  <si>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</si>
  <si>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</si>
  <si>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</si>
  <si>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</si>
  <si>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</si>
  <si>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</si>
  <si>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</si>
  <si>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</si>
  <si>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</si>
  <si>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</si>
  <si>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</si>
  <si>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</si>
  <si>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</si>
  <si>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</si>
  <si>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</si>
  <si>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</si>
  <si>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</si>
  <si>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</si>
  <si>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</si>
  <si>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</si>
  <si>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</si>
  <si>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</si>
  <si>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</si>
  <si>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</si>
  <si>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</si>
  <si>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</si>
  <si>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</si>
  <si>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</si>
  <si>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</si>
  <si>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</si>
  <si>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</si>
  <si>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</si>
  <si>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</si>
  <si>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</si>
  <si>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</si>
  <si>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</si>
  <si>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</si>
  <si>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</si>
  <si>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</si>
  <si>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</si>
  <si>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</si>
  <si>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</si>
  <si>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</si>
  <si>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</si>
  <si>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</si>
  <si>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</si>
  <si>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</si>
  <si>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</si>
  <si>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</si>
  <si>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</si>
  <si>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</si>
  <si>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</si>
  <si>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</si>
  <si>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</si>
  <si>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</si>
  <si>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</si>
  <si>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</si>
  <si>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</si>
  <si>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</si>
  <si>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</si>
  <si>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</si>
  <si>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</si>
  <si>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</si>
  <si>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</si>
  <si>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</si>
  <si>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</si>
  <si>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</si>
  <si>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</si>
  <si>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</si>
  <si>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</si>
  <si>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</si>
  <si>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</si>
  <si>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</si>
  <si>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</si>
  <si>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</si>
  <si>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</si>
  <si>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</si>
  <si>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</si>
  <si>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</si>
  <si>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</si>
  <si>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</si>
  <si>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</si>
  <si>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</si>
  <si>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</si>
  <si>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</si>
  <si>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</si>
  <si>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</si>
  <si>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</si>
  <si>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</si>
  <si>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</si>
  <si>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</si>
  <si>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</si>
  <si>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</si>
  <si>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</si>
  <si>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</si>
  <si>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</si>
  <si>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</si>
  <si>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</si>
  <si>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</si>
  <si>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</si>
  <si>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</si>
  <si>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</si>
  <si>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</si>
  <si>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</si>
  <si>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</si>
  <si>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</si>
  <si>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</si>
  <si>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</si>
  <si>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</si>
  <si>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</si>
  <si>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</si>
  <si>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</si>
  <si>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</si>
  <si>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</si>
  <si>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</si>
  <si>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</si>
  <si>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</si>
  <si>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</si>
  <si>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</si>
  <si>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</si>
  <si>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</si>
  <si>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</si>
  <si>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</si>
  <si>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</si>
  <si>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</si>
  <si>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</si>
  <si>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</si>
  <si>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</si>
  <si>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</si>
  <si>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</si>
  <si>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</si>
  <si>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</si>
  <si>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</si>
  <si>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</si>
  <si>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</si>
  <si>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</si>
  <si>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</si>
  <si>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</si>
  <si>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</si>
  <si>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</si>
  <si>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</si>
  <si>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</si>
  <si>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</si>
  <si>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</si>
  <si>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</si>
  <si>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</si>
  <si>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</si>
  <si>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</si>
  <si>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</si>
  <si>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</si>
  <si>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</si>
  <si>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</si>
  <si>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</si>
  <si>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</si>
  <si>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</si>
  <si>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</si>
  <si>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</si>
  <si>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</si>
  <si>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</si>
  <si>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</si>
  <si>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</si>
  <si>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</si>
  <si>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</si>
  <si>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</si>
  <si>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</si>
  <si>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</si>
  <si>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</si>
  <si>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</si>
  <si>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</si>
  <si>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</si>
  <si>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</si>
  <si>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</si>
  <si>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</si>
  <si>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</si>
  <si>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</si>
  <si>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</si>
  <si>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</si>
  <si>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</si>
  <si>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</si>
  <si>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</si>
  <si>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</si>
  <si>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</si>
  <si>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</si>
  <si>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</si>
  <si>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</si>
  <si>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</si>
  <si>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</si>
  <si>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</si>
  <si>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</si>
  <si>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</si>
  <si>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</si>
  <si>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</si>
  <si>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</si>
  <si>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</si>
  <si>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</si>
  <si>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</si>
  <si>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</si>
  <si>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</si>
  <si>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</si>
  <si>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</si>
  <si>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</si>
  <si>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</si>
  <si>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</si>
  <si>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</si>
  <si>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</si>
  <si>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</si>
  <si>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</si>
  <si>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</si>
  <si>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</si>
  <si>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</si>
  <si>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</si>
  <si>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</si>
  <si>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</si>
  <si>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</si>
  <si>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</si>
  <si>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</si>
  <si>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</si>
  <si>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</si>
  <si>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</si>
  <si>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</si>
  <si>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</si>
  <si>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</si>
  <si>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</si>
  <si>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</si>
  <si>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</si>
  <si>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</si>
  <si>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</si>
  <si>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</si>
  <si>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</si>
  <si>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</si>
  <si>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</si>
  <si>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</si>
  <si>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</si>
  <si>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</si>
  <si>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</si>
  <si>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</si>
  <si>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</si>
  <si>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</si>
  <si>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</si>
  <si>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</si>
  <si>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</si>
  <si>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</si>
  <si>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</si>
  <si>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</si>
  <si>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</si>
  <si>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</si>
  <si>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</si>
  <si>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</si>
  <si>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</si>
  <si>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</si>
  <si>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</si>
  <si>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</si>
  <si>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</si>
  <si>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</si>
  <si>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</si>
  <si>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</si>
  <si>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</si>
  <si>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</si>
  <si>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</si>
  <si>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</si>
  <si>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</si>
  <si>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</si>
  <si>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</si>
  <si>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</si>
  <si>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</si>
  <si>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</si>
  <si>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</si>
  <si>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</si>
  <si>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</si>
  <si>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</si>
  <si>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</si>
  <si>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</si>
  <si>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</si>
  <si>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</si>
  <si>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</si>
  <si>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</si>
  <si>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</si>
  <si>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</si>
  <si>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</si>
  <si>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</si>
  <si>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</si>
  <si>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</si>
  <si>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</si>
  <si>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</si>
  <si>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</si>
  <si>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</si>
  <si>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</si>
  <si>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</si>
  <si>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</si>
  <si>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</si>
  <si>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</si>
  <si>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</si>
  <si>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</si>
  <si>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</si>
  <si>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</si>
  <si>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</si>
  <si>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</si>
  <si>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</si>
  <si>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</si>
  <si>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</si>
  <si>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</si>
  <si>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</si>
  <si>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</si>
  <si>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</si>
  <si>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</si>
  <si>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</si>
  <si>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</si>
  <si>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</si>
  <si>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</si>
  <si>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</si>
  <si>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</si>
  <si>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</si>
  <si>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</si>
  <si>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</si>
  <si>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</si>
  <si>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</si>
  <si>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</si>
  <si>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</si>
  <si>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</si>
  <si>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</si>
  <si>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</si>
  <si>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</si>
  <si>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</si>
  <si>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</si>
  <si>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</si>
  <si>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</si>
  <si>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</si>
  <si>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</si>
  <si>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</si>
  <si>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</si>
  <si>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</si>
  <si>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</si>
  <si>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</si>
  <si>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</si>
  <si>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</si>
  <si>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</si>
  <si>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</si>
  <si>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</si>
  <si>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</si>
  <si>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</si>
  <si>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</si>
  <si>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</si>
  <si>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</si>
  <si>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</si>
  <si>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</si>
  <si>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</si>
  <si>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</si>
  <si>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</si>
  <si>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</si>
  <si>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</si>
  <si>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</si>
  <si>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</si>
  <si>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</si>
  <si>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</si>
  <si>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</si>
  <si>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</si>
  <si>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</si>
  <si>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</si>
  <si>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</si>
  <si>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</si>
  <si>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</si>
  <si>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</si>
  <si>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</si>
  <si>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</si>
  <si>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</si>
  <si>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</si>
  <si>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</si>
  <si>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</si>
  <si>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</si>
  <si>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</si>
  <si>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</si>
  <si>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</si>
  <si>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</si>
  <si>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</si>
  <si>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</si>
  <si>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</si>
  <si>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</si>
  <si>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</si>
  <si>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</si>
  <si>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</si>
  <si>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</si>
  <si>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</si>
  <si>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</si>
  <si>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</si>
  <si>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</si>
  <si>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</si>
  <si>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</si>
  <si>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</si>
  <si>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</si>
  <si>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</si>
  <si>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</si>
  <si>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</si>
  <si>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</si>
  <si>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</si>
  <si>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</si>
  <si>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</si>
  <si>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</si>
  <si>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</si>
  <si>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</si>
  <si>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</si>
  <si>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</si>
  <si>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</si>
  <si>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</si>
  <si>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</si>
  <si>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</si>
  <si>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</si>
  <si>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</si>
  <si>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</si>
  <si>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</si>
  <si>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</si>
  <si>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</si>
  <si>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</si>
  <si>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</si>
  <si>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</si>
  <si>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</si>
  <si>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</si>
  <si>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</si>
  <si>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</si>
  <si>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</si>
  <si>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</si>
  <si>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</si>
  <si>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</si>
  <si>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</si>
  <si>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</si>
  <si>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</si>
  <si>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</si>
  <si>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</si>
  <si>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</si>
  <si>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</si>
  <si>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</si>
  <si>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</si>
  <si>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</si>
  <si>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</si>
  <si>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</si>
  <si>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</si>
  <si>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</si>
  <si>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</si>
  <si>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</si>
  <si>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</si>
  <si>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</si>
  <si>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</si>
  <si>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</si>
  <si>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</si>
  <si>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</si>
  <si>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</si>
  <si>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</si>
  <si>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</si>
  <si>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</si>
  <si>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</si>
  <si>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</si>
  <si>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</si>
  <si>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</si>
  <si>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</si>
  <si>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</si>
  <si>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</si>
  <si>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</si>
  <si>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</si>
  <si>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</si>
  <si>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</si>
  <si>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</si>
  <si>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</si>
  <si>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</si>
  <si>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</si>
  <si>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</si>
  <si>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</si>
  <si>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</si>
  <si>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</si>
  <si>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</si>
  <si>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</si>
  <si>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</si>
  <si>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</si>
  <si>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</si>
  <si>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</si>
  <si>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</si>
  <si>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</si>
  <si>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</si>
  <si>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</si>
  <si>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</si>
  <si>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</si>
  <si>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</si>
  <si>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</si>
  <si>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</si>
  <si>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</si>
  <si>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</si>
  <si>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</si>
  <si>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</si>
  <si>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</si>
  <si>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</si>
  <si>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</si>
  <si>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</si>
  <si>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</si>
  <si>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</si>
  <si>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</si>
  <si>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</si>
  <si>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</si>
  <si>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</si>
  <si>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</si>
  <si>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</si>
  <si>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</si>
  <si>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</si>
  <si>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</si>
  <si>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</si>
  <si>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</si>
  <si>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</si>
  <si>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</si>
  <si>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</si>
  <si>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</si>
  <si>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</si>
  <si>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</si>
  <si>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</si>
  <si>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</si>
  <si>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</si>
  <si>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</si>
  <si>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</si>
  <si>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</si>
  <si>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</si>
  <si>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</si>
  <si>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</si>
  <si>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</si>
  <si>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</si>
  <si>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</si>
  <si>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</si>
  <si>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</si>
  <si>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</si>
  <si>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</si>
  <si>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</si>
  <si>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</si>
  <si>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</si>
  <si>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</si>
  <si>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</si>
  <si>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</si>
  <si>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</si>
  <si>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</si>
  <si>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</si>
  <si>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</si>
  <si>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</si>
  <si>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</si>
  <si>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</si>
  <si>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</si>
  <si>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</si>
  <si>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</si>
  <si>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</si>
  <si>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</si>
  <si>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</si>
  <si>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</si>
  <si>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</si>
  <si>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</si>
  <si>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</si>
  <si>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</si>
  <si>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</si>
  <si>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</si>
  <si>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</si>
  <si>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</si>
  <si>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</si>
  <si>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</si>
  <si>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</si>
  <si>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</si>
  <si>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</si>
  <si>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</si>
  <si>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</si>
  <si>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</si>
  <si>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</si>
  <si>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</si>
  <si>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</si>
  <si>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</si>
  <si>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</si>
  <si>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</si>
  <si>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</si>
  <si>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</si>
  <si>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</si>
  <si>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</si>
  <si>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</si>
  <si>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</si>
  <si>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</si>
  <si>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</si>
  <si>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</si>
  <si>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</si>
  <si>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</si>
  <si>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</si>
  <si>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</si>
  <si>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</si>
  <si>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</si>
  <si>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</si>
  <si>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</si>
  <si>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</si>
  <si>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</si>
  <si>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</si>
  <si>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</si>
  <si>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</si>
  <si>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</si>
  <si>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</si>
  <si>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</si>
  <si>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</si>
  <si>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</si>
  <si>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</si>
  <si>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</si>
  <si>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</si>
  <si>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</si>
  <si>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</si>
  <si>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</si>
  <si>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</si>
  <si>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</si>
  <si>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</si>
  <si>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</si>
  <si>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</si>
  <si>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</si>
  <si>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</si>
  <si>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</si>
  <si>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</si>
  <si>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</si>
  <si>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</si>
  <si>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</si>
  <si>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</si>
  <si>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</si>
  <si>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</si>
  <si>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</si>
  <si>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</si>
  <si>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</si>
  <si>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</si>
  <si>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</si>
  <si>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</si>
  <si>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</si>
  <si>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</si>
  <si>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</si>
  <si>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</si>
  <si>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</si>
  <si>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</si>
  <si>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</si>
  <si>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</si>
  <si>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</si>
  <si>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</si>
  <si>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</si>
  <si>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</si>
  <si>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</si>
  <si>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</si>
  <si>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</si>
  <si>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</si>
  <si>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</si>
  <si>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</si>
  <si>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</si>
  <si>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</si>
  <si>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</si>
  <si>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</si>
  <si>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</si>
  <si>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</si>
  <si>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</si>
  <si>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</si>
  <si>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</si>
  <si>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</si>
  <si>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</si>
  <si>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</si>
  <si>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</si>
  <si>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</si>
  <si>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</si>
  <si>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</si>
  <si>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</si>
  <si>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</si>
  <si>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</si>
  <si>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</si>
  <si>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</si>
  <si>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</si>
  <si>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</si>
  <si>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</si>
  <si>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</si>
  <si>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</si>
  <si>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</si>
  <si>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</si>
  <si>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</si>
  <si>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</si>
  <si>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</si>
  <si>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</si>
  <si>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</si>
  <si>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</si>
  <si>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</si>
  <si>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</si>
  <si>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</si>
  <si>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</si>
  <si>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</si>
  <si>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</si>
  <si>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</si>
  <si>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</si>
  <si>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</si>
  <si>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</si>
  <si>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</si>
  <si>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</si>
  <si>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</si>
  <si>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</si>
  <si>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</si>
  <si>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</si>
  <si>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</si>
  <si>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</si>
  <si>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</si>
  <si>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</si>
  <si>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</si>
  <si>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</si>
  <si>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</si>
  <si>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</si>
  <si>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</si>
  <si>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</si>
  <si>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</si>
  <si>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</si>
  <si>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</si>
  <si>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</si>
  <si>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</si>
  <si>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</si>
  <si>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</si>
  <si>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</si>
  <si>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</si>
  <si>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</si>
  <si>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</si>
  <si>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</si>
  <si>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</si>
  <si>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</si>
  <si>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</si>
  <si>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</si>
  <si>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</si>
  <si>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</si>
  <si>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</si>
  <si>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</si>
  <si>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</si>
  <si>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</si>
  <si>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</si>
  <si>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</si>
  <si>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</si>
  <si>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</si>
  <si>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</si>
  <si>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</si>
  <si>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</si>
  <si>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</si>
  <si>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</si>
  <si>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</si>
  <si>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</si>
  <si>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</si>
  <si>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</si>
  <si>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</si>
  <si>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</si>
  <si>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</si>
  <si>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</si>
  <si>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</si>
  <si>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</si>
  <si>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</si>
  <si>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</si>
  <si>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</si>
  <si>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</si>
  <si>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</si>
  <si>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</si>
  <si>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</si>
  <si>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</si>
  <si>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</si>
  <si>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</si>
  <si>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</si>
  <si>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</si>
  <si>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</si>
  <si>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</si>
  <si>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</si>
  <si>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</si>
  <si>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</si>
  <si>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</si>
  <si>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</si>
  <si>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</si>
  <si>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</si>
  <si>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</si>
  <si>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</si>
  <si>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</si>
  <si>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</si>
  <si>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</si>
  <si>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</si>
  <si>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</si>
  <si>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</si>
  <si>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</si>
  <si>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</si>
  <si>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</si>
  <si>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</si>
  <si>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</si>
  <si>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</si>
  <si>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</si>
  <si>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</si>
  <si>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</si>
  <si>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</si>
  <si>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</si>
  <si>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</si>
  <si>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</si>
  <si>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</si>
  <si>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</si>
  <si>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</si>
  <si>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</si>
  <si>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</si>
  <si>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</si>
  <si>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</si>
  <si>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</si>
  <si>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</si>
  <si>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</si>
  <si>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</si>
  <si>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</si>
  <si>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</si>
  <si>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</si>
  <si>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</si>
  <si>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</si>
  <si>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</si>
  <si>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</si>
  <si>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</si>
  <si>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</si>
  <si>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</si>
  <si>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</si>
  <si>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</si>
  <si>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</si>
  <si>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</si>
  <si>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</si>
  <si>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</si>
  <si>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</si>
  <si>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</si>
  <si>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</si>
  <si>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</si>
  <si>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</si>
  <si>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</si>
  <si>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</si>
  <si>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</si>
  <si>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</si>
  <si>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</si>
  <si>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</si>
  <si>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</si>
  <si>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</si>
  <si>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</si>
  <si>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</si>
  <si>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</si>
  <si>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</si>
  <si>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</si>
  <si>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</si>
  <si>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</si>
  <si>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</si>
  <si>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</si>
  <si>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</si>
  <si>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</si>
  <si>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</si>
  <si>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</si>
  <si>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</si>
  <si>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</si>
  <si>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</si>
  <si>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</si>
  <si>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</si>
  <si>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</si>
  <si>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</si>
  <si>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</si>
  <si>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</si>
  <si>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</si>
  <si>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</si>
  <si>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</si>
  <si>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</si>
  <si>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</si>
  <si>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</si>
  <si>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</si>
  <si>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</si>
  <si>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</si>
  <si>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</si>
  <si>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</si>
  <si>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</si>
  <si>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</si>
  <si>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</si>
  <si>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</si>
  <si>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</si>
  <si>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</si>
  <si>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</si>
  <si>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</si>
  <si>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</si>
  <si>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</si>
  <si>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</si>
  <si>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</si>
  <si>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</si>
  <si>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</si>
  <si>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</si>
  <si>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</si>
  <si>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</si>
  <si>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</si>
  <si>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</si>
  <si>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</si>
  <si>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</si>
  <si>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</si>
  <si>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</si>
  <si>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</si>
  <si>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</si>
  <si>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</si>
  <si>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</si>
  <si>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</si>
  <si>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</si>
  <si>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</si>
  <si>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</si>
  <si>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</si>
  <si>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</si>
  <si>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</si>
  <si>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</si>
  <si>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</si>
  <si>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</si>
  <si>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</si>
  <si>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</si>
  <si>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</si>
  <si>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</si>
  <si>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</si>
  <si>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</si>
  <si>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</si>
  <si>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</si>
  <si>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</si>
  <si>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</si>
  <si>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</si>
  <si>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</si>
  <si>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</si>
  <si>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</si>
  <si>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</si>
  <si>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</si>
  <si>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</si>
  <si>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</si>
  <si>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</si>
  <si>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</si>
  <si>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</si>
  <si>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</si>
  <si>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</si>
  <si>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</si>
  <si>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</si>
  <si>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</si>
  <si>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</si>
  <si>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</si>
  <si>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</si>
  <si>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</si>
  <si>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</si>
  <si>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</si>
  <si>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</si>
  <si>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</si>
  <si>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</si>
  <si>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</si>
  <si>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</si>
  <si>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</si>
  <si>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</si>
  <si>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</si>
  <si>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</si>
  <si>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</si>
  <si>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</si>
  <si>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</si>
  <si>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</si>
  <si>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</si>
  <si>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</si>
  <si>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</si>
  <si>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</si>
  <si>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</si>
  <si>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</si>
  <si>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</si>
  <si>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</si>
  <si>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</si>
  <si>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</si>
  <si>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</si>
  <si>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</si>
  <si>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</si>
  <si>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</si>
  <si>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</si>
  <si>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</si>
  <si>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</si>
  <si>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</si>
  <si>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</si>
  <si>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</si>
  <si>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</si>
  <si>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</si>
  <si>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</si>
  <si>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</si>
  <si>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</si>
  <si>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</si>
  <si>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</si>
  <si>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</si>
  <si>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</si>
  <si>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</si>
  <si>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</si>
  <si>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</si>
  <si>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</si>
  <si>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</si>
  <si>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</si>
  <si>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</si>
  <si>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</si>
  <si>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</si>
  <si>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</si>
  <si>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</si>
  <si>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</si>
  <si>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</si>
  <si>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</si>
  <si>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</si>
  <si>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</si>
  <si>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</si>
  <si>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</si>
  <si>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</si>
  <si>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</si>
  <si>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</si>
  <si>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</si>
  <si>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</si>
  <si>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</si>
  <si>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</si>
  <si>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</si>
  <si>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</si>
  <si>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</si>
  <si>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</si>
  <si>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</si>
  <si>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</si>
  <si>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</si>
  <si>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</si>
  <si>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</si>
  <si>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</si>
  <si>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</si>
  <si>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</si>
  <si>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</si>
  <si>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</si>
  <si>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</si>
  <si>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</si>
  <si>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</si>
  <si>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</si>
  <si>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</si>
  <si>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</si>
  <si>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</si>
  <si>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</si>
  <si>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</si>
  <si>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</si>
  <si>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</si>
  <si>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</si>
  <si>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</si>
  <si>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</si>
  <si>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</si>
  <si>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</si>
  <si>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</si>
  <si>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</si>
  <si>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</si>
  <si>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</si>
  <si>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</si>
  <si>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</si>
  <si>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</si>
  <si>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</si>
  <si>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</si>
  <si>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</si>
  <si>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</si>
  <si>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</si>
  <si>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</si>
  <si>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</si>
  <si>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</si>
  <si>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</si>
  <si>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</si>
  <si>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</si>
  <si>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</si>
  <si>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</si>
  <si>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</si>
  <si>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</si>
  <si>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</si>
  <si>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</si>
  <si>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</si>
  <si>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</si>
  <si>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</si>
  <si>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</si>
  <si>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</si>
  <si>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</si>
  <si>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</si>
  <si>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</si>
  <si>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</si>
  <si>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</si>
  <si>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</si>
  <si>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</si>
  <si>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</si>
  <si>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</si>
  <si>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</si>
  <si>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</si>
  <si>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</si>
  <si>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</si>
  <si>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</si>
  <si>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</si>
  <si>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</si>
  <si>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</si>
  <si>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</si>
  <si>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</si>
  <si>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</si>
  <si>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</si>
  <si>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</si>
  <si>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</si>
  <si>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</si>
  <si>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</si>
  <si>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</si>
  <si>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</si>
  <si>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</si>
  <si>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</si>
  <si>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</si>
  <si>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</si>
  <si>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</si>
  <si>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</si>
  <si>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</si>
  <si>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</si>
  <si>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</si>
  <si>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</si>
  <si>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</si>
  <si>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</si>
  <si>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</si>
  <si>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</si>
  <si>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</si>
  <si>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</si>
  <si>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</si>
  <si>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</si>
  <si>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</si>
  <si>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</si>
  <si>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</si>
  <si>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</si>
  <si>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</si>
  <si>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</si>
  <si>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</si>
  <si>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</si>
  <si>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</si>
  <si>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</si>
  <si>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</si>
  <si>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</si>
  <si>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</si>
  <si>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</si>
  <si>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</si>
  <si>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</si>
  <si>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</si>
  <si>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</si>
  <si>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</si>
  <si>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</si>
  <si>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</si>
  <si>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</si>
  <si>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</si>
  <si>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</si>
  <si>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</si>
  <si>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</si>
  <si>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</si>
  <si>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</si>
  <si>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</si>
  <si>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</si>
  <si>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</si>
  <si>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</si>
  <si>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</si>
  <si>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</si>
  <si>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</si>
  <si>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</si>
  <si>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</si>
  <si>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</si>
  <si>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</si>
  <si>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</si>
  <si>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</si>
  <si>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</si>
  <si>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</si>
  <si>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</si>
  <si>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</si>
  <si>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</si>
  <si>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</si>
  <si>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</si>
  <si>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</si>
  <si>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</si>
  <si>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</si>
  <si>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</si>
  <si>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</si>
  <si>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</si>
  <si>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</si>
  <si>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</si>
  <si>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</si>
  <si>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</si>
  <si>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</si>
  <si>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</si>
  <si>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</si>
  <si>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</si>
  <si>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</si>
  <si>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</si>
  <si>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</si>
  <si>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</si>
  <si>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</si>
  <si>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</si>
  <si>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</si>
  <si>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</si>
  <si>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</si>
  <si>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</si>
  <si>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</si>
  <si>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</si>
  <si>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</si>
  <si>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</si>
  <si>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</si>
  <si>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</si>
  <si>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</si>
  <si>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</si>
  <si>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</si>
  <si>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</si>
  <si>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</si>
  <si>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</si>
  <si>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</si>
  <si>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</si>
  <si>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</si>
  <si>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</si>
  <si>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</si>
  <si>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</si>
  <si>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</si>
  <si>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</si>
  <si>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</si>
  <si>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</si>
  <si>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</si>
  <si>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</si>
  <si>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</si>
  <si>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</si>
  <si>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</si>
  <si>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</si>
  <si>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</si>
  <si>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</si>
  <si>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</si>
  <si>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</si>
  <si>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</si>
  <si>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</si>
  <si>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</si>
  <si>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</si>
  <si>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</si>
  <si>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</si>
  <si>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</si>
  <si>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</si>
  <si>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</si>
  <si>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</si>
  <si>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</si>
  <si>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</si>
  <si>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</si>
  <si>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</si>
  <si>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</si>
  <si>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</si>
  <si>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</si>
  <si>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</si>
  <si>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</si>
  <si>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</si>
  <si>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</si>
  <si>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</si>
  <si>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</si>
  <si>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</si>
  <si>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</si>
  <si>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</si>
  <si>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</si>
  <si>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</si>
  <si>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</si>
  <si>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</si>
  <si>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</si>
  <si>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</si>
  <si>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</si>
  <si>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</si>
  <si>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</si>
  <si>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</si>
  <si>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</si>
  <si>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</si>
  <si>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</si>
  <si>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</si>
  <si>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</si>
  <si>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</si>
  <si>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</si>
  <si>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</si>
  <si>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</si>
  <si>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</si>
  <si>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</si>
  <si>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</si>
  <si>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</si>
  <si>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</si>
  <si>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</si>
  <si>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</si>
  <si>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</si>
  <si>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</si>
  <si>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</si>
  <si>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</si>
  <si>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</si>
  <si>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</si>
  <si>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</si>
  <si>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</si>
  <si>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</si>
  <si>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</si>
  <si>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</si>
  <si>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</si>
  <si>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</si>
  <si>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</si>
  <si>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</si>
  <si>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</si>
  <si>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</si>
  <si>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</si>
  <si>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</si>
  <si>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</si>
  <si>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</si>
  <si>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</si>
  <si>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</si>
  <si>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</si>
  <si>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</si>
  <si>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</si>
  <si>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</si>
  <si>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</si>
  <si>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</si>
  <si>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</si>
  <si>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</si>
  <si>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</si>
  <si>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</si>
  <si>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</si>
  <si>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</si>
  <si>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</si>
  <si>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</si>
  <si>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</si>
  <si>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</si>
  <si>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</si>
  <si>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</si>
  <si>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</si>
  <si>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</si>
  <si>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</si>
  <si>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</si>
  <si>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</si>
  <si>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</si>
  <si>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</si>
  <si>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</si>
  <si>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</si>
  <si>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</si>
  <si>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</si>
  <si>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</si>
  <si>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</si>
  <si>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</si>
  <si>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</si>
  <si>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</si>
  <si>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</si>
  <si>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</si>
  <si>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</si>
  <si>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</si>
  <si>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</si>
  <si>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</si>
  <si>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</si>
  <si>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</si>
  <si>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</si>
  <si>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</si>
  <si>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</si>
  <si>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</si>
  <si>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</si>
  <si>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</si>
  <si>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</si>
  <si>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</si>
  <si>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</si>
  <si>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</si>
  <si>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</si>
  <si>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</si>
  <si>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</si>
  <si>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</si>
  <si>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</si>
  <si>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</si>
  <si>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</si>
  <si>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</si>
  <si>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</si>
  <si>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</si>
  <si>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</si>
  <si>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</si>
  <si>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</si>
  <si>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</si>
  <si>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</si>
  <si>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</si>
  <si>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</si>
  <si>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</si>
  <si>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</si>
  <si>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</si>
  <si>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</si>
  <si>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</si>
  <si>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</si>
  <si>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</si>
  <si>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</si>
  <si>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</si>
  <si>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</si>
  <si>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</si>
  <si>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</si>
  <si>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</si>
  <si>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</si>
  <si>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</si>
  <si>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</si>
  <si>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</si>
  <si>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</si>
  <si>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</si>
  <si>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</si>
  <si>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</si>
  <si>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</si>
  <si>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</si>
  <si>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</si>
  <si>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</si>
  <si>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</si>
  <si>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</si>
  <si>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</si>
  <si>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</si>
  <si>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</si>
  <si>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</si>
  <si>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</si>
  <si>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</si>
  <si>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</si>
  <si>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</si>
  <si>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</si>
  <si>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</si>
  <si>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</si>
  <si>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</si>
  <si>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</si>
  <si>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</si>
  <si>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</si>
  <si>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</si>
  <si>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</si>
  <si>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</si>
  <si>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</si>
  <si>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</si>
  <si>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</si>
  <si>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</si>
  <si>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</si>
  <si>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</si>
  <si>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</si>
  <si>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</si>
  <si>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</si>
  <si>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</si>
  <si>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</si>
  <si>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</si>
  <si>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</si>
  <si>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</si>
  <si>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</si>
  <si>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</si>
  <si>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</si>
  <si>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</si>
  <si>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</si>
  <si>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</si>
  <si>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</si>
  <si>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</si>
  <si>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</si>
  <si>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</si>
  <si>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</si>
  <si>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</si>
  <si>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</si>
  <si>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</si>
  <si>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</si>
  <si>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</si>
  <si>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</si>
  <si>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</si>
  <si>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</si>
  <si>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</si>
  <si>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</si>
  <si>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</si>
  <si>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</si>
  <si>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</si>
  <si>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</si>
  <si>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</si>
  <si>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</si>
  <si>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</si>
  <si>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</si>
  <si>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</si>
  <si>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</si>
  <si>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</si>
  <si>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</si>
  <si>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</si>
  <si>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</si>
  <si>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</si>
  <si>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</si>
  <si>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</si>
  <si>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</si>
  <si>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</si>
  <si>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</si>
  <si>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</si>
  <si>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</si>
  <si>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</si>
  <si>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</si>
  <si>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</si>
  <si>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</si>
  <si>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</si>
  <si>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</si>
  <si>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</si>
  <si>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</si>
  <si>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</si>
  <si>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</si>
  <si>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</si>
  <si>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</si>
  <si>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</si>
  <si>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</si>
  <si>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</si>
  <si>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</si>
  <si>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</si>
  <si>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</si>
  <si>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</si>
  <si>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</si>
  <si>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</si>
  <si>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</si>
  <si>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</si>
  <si>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</si>
  <si>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</si>
  <si>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</si>
  <si>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</si>
  <si>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</si>
  <si>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</si>
  <si>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</si>
  <si>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</si>
  <si>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</si>
  <si>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</si>
  <si>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</si>
  <si>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</si>
  <si>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</si>
  <si>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</si>
  <si>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</si>
  <si>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</si>
  <si>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</si>
  <si>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</si>
  <si>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</si>
  <si>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</si>
  <si>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</si>
  <si>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</si>
  <si>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</si>
  <si>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</si>
  <si>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</si>
  <si>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</si>
  <si>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</si>
  <si>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</si>
  <si>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</si>
  <si>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</si>
  <si>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</si>
  <si>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</si>
  <si>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</si>
  <si>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</si>
  <si>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</si>
  <si>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</si>
  <si>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</si>
  <si>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</si>
  <si>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</si>
  <si>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</si>
  <si>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</si>
  <si>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</si>
  <si>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</si>
  <si>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</si>
  <si>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</si>
  <si>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</si>
  <si>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</si>
  <si>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</si>
  <si>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</si>
  <si>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</si>
  <si>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</si>
  <si>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</si>
  <si>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</si>
  <si>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</si>
  <si>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</si>
  <si>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</si>
  <si>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</si>
  <si>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</si>
  <si>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</si>
  <si>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</si>
  <si>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</si>
  <si>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</si>
  <si>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</si>
  <si>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</si>
  <si>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</si>
  <si>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</si>
  <si>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</si>
  <si>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</si>
  <si>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</si>
  <si>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</si>
  <si>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</si>
  <si>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</si>
  <si>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</si>
  <si>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</si>
  <si>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</si>
  <si>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</si>
  <si>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</si>
  <si>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</si>
  <si>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</si>
  <si>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</si>
  <si>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</si>
  <si>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</si>
  <si>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</si>
  <si>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</si>
  <si>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</si>
  <si>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</si>
  <si>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</si>
  <si>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</si>
  <si>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</si>
  <si>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</si>
  <si>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</si>
  <si>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</si>
  <si>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</si>
  <si>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</si>
  <si>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</si>
  <si>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</si>
  <si>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</si>
  <si>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</si>
  <si>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</si>
  <si>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</si>
  <si>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</si>
  <si>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</si>
  <si>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</si>
  <si>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</si>
  <si>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</si>
  <si>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</si>
  <si>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</si>
  <si>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</si>
  <si>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</si>
  <si>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</si>
  <si>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</si>
  <si>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</si>
  <si>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</si>
  <si>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</si>
  <si>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</si>
  <si>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</si>
  <si>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</si>
  <si>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</si>
  <si>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</si>
  <si>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</si>
  <si>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</si>
  <si>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</si>
  <si>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</si>
  <si>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</si>
  <si>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</si>
  <si>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</si>
  <si>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</si>
  <si>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</si>
  <si>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</si>
  <si>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</si>
  <si>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</si>
  <si>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</si>
  <si>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</si>
  <si>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</si>
  <si>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</si>
  <si>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</si>
  <si>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</si>
  <si>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</si>
  <si>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</si>
  <si>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</si>
  <si>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</si>
  <si>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</si>
  <si>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</si>
  <si>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</si>
  <si>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</si>
  <si>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</si>
  <si>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</si>
  <si>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</si>
  <si>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</si>
  <si>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</si>
  <si>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</si>
  <si>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</si>
  <si>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</si>
  <si>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</si>
  <si>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</si>
  <si>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</si>
  <si>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</si>
  <si>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</si>
  <si>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</si>
  <si>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</si>
  <si>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</si>
  <si>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</si>
  <si>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</si>
  <si>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</si>
  <si>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</si>
  <si>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</si>
  <si>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</si>
  <si>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</si>
  <si>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</si>
  <si>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</si>
  <si>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</si>
  <si>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</si>
  <si>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</si>
  <si>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</si>
  <si>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</si>
  <si>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</si>
  <si>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</si>
  <si>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</si>
  <si>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</si>
  <si>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</si>
  <si>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</si>
  <si>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</si>
  <si>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</si>
  <si>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</si>
  <si>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</si>
  <si>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</si>
  <si>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</si>
  <si>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</si>
  <si>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</si>
  <si>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</si>
  <si>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</si>
  <si>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</si>
  <si>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</si>
  <si>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</si>
  <si>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</si>
  <si>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</si>
  <si>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</si>
  <si>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</si>
  <si>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</si>
  <si>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</si>
  <si>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</si>
  <si>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</si>
  <si>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</si>
  <si>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</si>
  <si>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</si>
  <si>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</si>
  <si>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</si>
  <si>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</si>
  <si>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</si>
  <si>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</si>
  <si>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</si>
  <si>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</si>
  <si>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</si>
  <si>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</si>
  <si>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</si>
  <si>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</si>
  <si>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</si>
  <si>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</si>
  <si>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</si>
  <si>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</si>
  <si>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</si>
  <si>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</si>
  <si>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</si>
  <si>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</si>
  <si>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</si>
  <si>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</si>
  <si>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</si>
  <si>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</si>
  <si>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</si>
  <si>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</si>
  <si>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</si>
  <si>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</si>
  <si>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</si>
  <si>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</si>
  <si>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</si>
  <si>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</si>
  <si>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</si>
  <si>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</si>
  <si>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</si>
  <si>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</si>
  <si>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</si>
  <si>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</si>
  <si>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</si>
  <si>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</si>
  <si>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</si>
  <si>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</si>
  <si>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</si>
  <si>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</si>
  <si>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</si>
  <si>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</si>
  <si>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</si>
  <si>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</si>
  <si>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</si>
  <si>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</si>
  <si>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</si>
  <si>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</si>
  <si>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</si>
  <si>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</si>
  <si>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</si>
  <si>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</si>
  <si>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</si>
  <si>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</si>
  <si>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</si>
  <si>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</si>
  <si>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</si>
  <si>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</si>
  <si>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</si>
  <si>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</si>
  <si>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</si>
  <si>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</si>
  <si>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</si>
  <si>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</si>
  <si>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</si>
  <si>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</si>
  <si>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</si>
  <si>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</si>
  <si>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</si>
  <si>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</si>
  <si>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</si>
  <si>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</si>
  <si>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</si>
  <si>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</si>
  <si>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</si>
  <si>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</si>
  <si>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</si>
  <si>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</si>
  <si>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</si>
  <si>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</si>
  <si>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</si>
  <si>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</si>
  <si>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</si>
  <si>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</si>
  <si>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</si>
  <si>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</si>
  <si>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</si>
  <si>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</si>
  <si>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</si>
  <si>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</si>
  <si>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</si>
  <si>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</si>
  <si>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</si>
  <si>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</si>
  <si>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</si>
  <si>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</si>
  <si>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</si>
  <si>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</si>
  <si>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</si>
  <si>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</si>
  <si>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</si>
  <si>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</si>
  <si>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</si>
  <si>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</si>
  <si>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</si>
  <si>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</si>
  <si>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</si>
  <si>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</si>
  <si>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</si>
  <si>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</si>
  <si>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</si>
  <si>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</si>
  <si>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</si>
  <si>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</si>
  <si>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</si>
  <si>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</si>
  <si>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</si>
  <si>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</si>
  <si>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</si>
  <si>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</si>
  <si>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</si>
  <si>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</si>
  <si>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</si>
  <si>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</si>
  <si>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</si>
  <si>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</si>
  <si>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</si>
  <si>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</si>
  <si>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</si>
  <si>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</si>
  <si>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</si>
  <si>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</si>
  <si>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</si>
  <si>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</si>
  <si>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</si>
  <si>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</si>
  <si>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</si>
  <si>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</si>
  <si>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</si>
  <si>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</si>
  <si>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</si>
  <si>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</si>
  <si>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</si>
  <si>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</si>
  <si>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</si>
  <si>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</si>
  <si>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</si>
  <si>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</si>
  <si>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</si>
  <si>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</si>
  <si>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</si>
  <si>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</si>
  <si>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</si>
  <si>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</si>
  <si>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</si>
  <si>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</si>
  <si>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</si>
  <si>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</si>
  <si>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</si>
  <si>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</si>
  <si>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</si>
  <si>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</si>
  <si>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</si>
  <si>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</si>
  <si>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</si>
  <si>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</si>
  <si>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</si>
  <si>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</si>
  <si>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</si>
  <si>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</si>
  <si>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</si>
  <si>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</si>
  <si>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</si>
  <si>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</si>
  <si>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</si>
  <si>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</si>
  <si>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</si>
  <si>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</si>
  <si>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</si>
  <si>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</si>
  <si>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</si>
  <si>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</si>
  <si>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</si>
  <si>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</si>
  <si>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</si>
  <si>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</si>
  <si>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</si>
  <si>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</si>
  <si>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</si>
  <si>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</si>
  <si>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</si>
  <si>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</si>
  <si>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</si>
  <si>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</si>
  <si>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</si>
  <si>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</si>
  <si>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</si>
  <si>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</si>
  <si>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</si>
  <si>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</si>
  <si>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</si>
  <si>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</si>
  <si>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</si>
  <si>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</si>
  <si>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</si>
  <si>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</si>
  <si>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</si>
  <si>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</si>
  <si>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</si>
  <si>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</si>
  <si>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</si>
  <si>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</si>
  <si>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</si>
  <si>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</si>
  <si>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</si>
  <si>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</si>
  <si>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</si>
  <si>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</si>
  <si>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</si>
  <si>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</si>
  <si>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</si>
  <si>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</si>
  <si>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</si>
  <si>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</si>
  <si>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</si>
  <si>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</si>
  <si>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</si>
  <si>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</si>
  <si>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</si>
  <si>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</si>
  <si>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</si>
  <si>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</si>
  <si>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</si>
  <si>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</si>
  <si>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</si>
  <si>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</si>
  <si>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</si>
  <si>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</si>
  <si>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</si>
  <si>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</si>
  <si>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</si>
  <si>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</si>
  <si>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</si>
  <si>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</si>
  <si>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</si>
  <si>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</si>
  <si>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</si>
  <si>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</si>
  <si>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</si>
  <si>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</si>
  <si>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</si>
  <si>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</si>
  <si>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</si>
  <si>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</si>
  <si>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</si>
  <si>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</si>
  <si>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</si>
  <si>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</si>
  <si>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</si>
  <si>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</si>
  <si>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</si>
  <si>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</si>
  <si>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</si>
  <si>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</si>
  <si>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</si>
  <si>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</si>
  <si>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</si>
  <si>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</si>
  <si>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</si>
  <si>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</si>
  <si>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</si>
  <si>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</si>
  <si>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</si>
  <si>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</si>
  <si>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</si>
  <si>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</si>
  <si>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</si>
  <si>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</si>
  <si>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</si>
  <si>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</si>
  <si>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</si>
  <si>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</si>
  <si>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</si>
  <si>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</si>
  <si>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</si>
  <si>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</si>
  <si>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</si>
  <si>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</si>
  <si>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</si>
  <si>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</si>
  <si>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</si>
  <si>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</si>
  <si>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</si>
  <si>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</si>
  <si>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</si>
  <si>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</si>
  <si>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</si>
  <si>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</si>
  <si>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</si>
  <si>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</si>
  <si>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</si>
  <si>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</si>
  <si>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</si>
  <si>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</si>
  <si>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</si>
  <si>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</si>
  <si>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</si>
  <si>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</si>
  <si>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</si>
  <si>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</si>
  <si>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</si>
  <si>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</si>
  <si>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</si>
  <si>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</si>
  <si>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</si>
  <si>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</si>
  <si>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</si>
  <si>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</si>
  <si>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</si>
  <si>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</si>
  <si>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</si>
  <si>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</si>
  <si>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</si>
  <si>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</si>
  <si>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</si>
  <si>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</si>
  <si>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</si>
  <si>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</si>
  <si>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</si>
  <si>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</si>
  <si>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</si>
  <si>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</si>
  <si>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</si>
  <si>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</si>
  <si>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</si>
  <si>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</si>
  <si>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</si>
  <si>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</si>
  <si>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</si>
  <si>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</si>
  <si>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</si>
  <si>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</si>
  <si>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</si>
  <si>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</si>
  <si>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</si>
  <si>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</si>
  <si>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</si>
  <si>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</si>
  <si>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</si>
  <si>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</si>
  <si>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</si>
  <si>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</si>
  <si>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</si>
  <si>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</si>
  <si>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</si>
  <si>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</si>
  <si>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</si>
  <si>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</si>
  <si>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</si>
  <si>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</si>
  <si>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</si>
  <si>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</si>
  <si>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</si>
  <si>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</si>
  <si>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</si>
  <si>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</si>
  <si>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</si>
  <si>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</si>
  <si>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</si>
  <si>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</si>
  <si>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</si>
  <si>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</si>
  <si>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</si>
  <si>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</si>
  <si>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</si>
  <si>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</si>
  <si>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</si>
  <si>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</si>
  <si>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</si>
  <si>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</si>
  <si>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</si>
  <si>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</si>
  <si>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</si>
  <si>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</si>
  <si>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</si>
  <si>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</si>
  <si>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</si>
  <si>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</si>
  <si>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</si>
  <si>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</si>
  <si>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</si>
  <si>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</si>
  <si>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</si>
  <si>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</si>
  <si>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</si>
  <si>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</si>
  <si>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</si>
  <si>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</si>
  <si>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</si>
  <si>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</si>
  <si>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</si>
  <si>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</si>
  <si>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</si>
  <si>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</si>
  <si>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</si>
  <si>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</si>
  <si>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</si>
  <si>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</si>
  <si>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</si>
  <si>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</si>
  <si>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</si>
  <si>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</si>
  <si>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</si>
  <si>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</si>
  <si>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</si>
  <si>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</si>
  <si>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</si>
  <si>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</si>
  <si>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</si>
  <si>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</si>
  <si>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</si>
  <si>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</si>
  <si>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</si>
  <si>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</si>
  <si>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</si>
  <si>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</si>
  <si>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</si>
  <si>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</si>
  <si>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</si>
  <si>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</si>
  <si>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</si>
  <si>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</si>
  <si>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</si>
  <si>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</si>
  <si>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</si>
  <si>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</si>
  <si>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</si>
  <si>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</si>
  <si>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</si>
  <si>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</si>
  <si>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</si>
  <si>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</si>
  <si>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</si>
  <si>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</si>
  <si>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</si>
  <si>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</si>
  <si>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</si>
  <si>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</si>
  <si>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</si>
  <si>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</si>
  <si>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</si>
  <si>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</si>
  <si>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</si>
  <si>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</si>
  <si>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</si>
  <si>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</si>
  <si>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</si>
  <si>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</si>
  <si>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</si>
  <si>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</si>
  <si>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</si>
  <si>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</si>
  <si>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</si>
  <si>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</si>
  <si>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</si>
  <si>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</si>
  <si>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</si>
  <si>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</si>
  <si>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</si>
  <si>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</si>
  <si>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</si>
  <si>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</si>
  <si>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</si>
  <si>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</si>
  <si>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</si>
  <si>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</si>
  <si>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</si>
  <si>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</si>
  <si>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</si>
  <si>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</si>
  <si>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</si>
  <si>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</si>
  <si>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</si>
  <si>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</si>
  <si>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</si>
  <si>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</si>
  <si>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</si>
  <si>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</si>
  <si>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</si>
  <si>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</si>
  <si>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</si>
  <si>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</si>
  <si>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</si>
  <si>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</si>
  <si>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</si>
  <si>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</si>
  <si>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</si>
  <si>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</si>
  <si>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</si>
  <si>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</si>
  <si>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</si>
  <si>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</si>
  <si>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</si>
  <si>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</si>
  <si>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</si>
  <si>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</si>
  <si>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</si>
  <si>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</si>
  <si>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</si>
  <si>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</si>
  <si>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</si>
  <si>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</si>
  <si>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</si>
  <si>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</si>
  <si>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</si>
  <si>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</si>
  <si>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</si>
  <si>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</si>
  <si>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</si>
  <si>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</si>
  <si>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</si>
  <si>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</si>
  <si>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</si>
  <si>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</si>
  <si>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</si>
  <si>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</si>
  <si>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</si>
  <si>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</si>
  <si>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</si>
  <si>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</si>
  <si>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</si>
  <si>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</si>
  <si>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</si>
  <si>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</si>
  <si>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</si>
  <si>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</si>
  <si>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</si>
  <si>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</si>
  <si>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</si>
  <si>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</si>
  <si>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</si>
  <si>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</si>
  <si>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</si>
  <si>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</si>
  <si>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</si>
  <si>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</si>
  <si>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</si>
  <si>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</si>
  <si>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</si>
  <si>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</si>
  <si>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</si>
  <si>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</si>
  <si>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</si>
  <si>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</si>
  <si>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</si>
  <si>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</si>
  <si>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</si>
  <si>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</si>
  <si>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</si>
  <si>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</si>
  <si>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</si>
  <si>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</si>
  <si>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</si>
  <si>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</si>
  <si>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</si>
  <si>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</si>
  <si>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</si>
  <si>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</si>
  <si>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</si>
  <si>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</si>
  <si>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</si>
  <si>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</si>
  <si>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</si>
  <si>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</si>
  <si>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</si>
  <si>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</si>
  <si>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</si>
  <si>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</si>
  <si>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</si>
  <si>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</si>
  <si>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</si>
  <si>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</si>
  <si>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</si>
  <si>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</si>
  <si>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</si>
  <si>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</si>
  <si>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</si>
  <si>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</si>
  <si>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</si>
  <si>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</si>
  <si>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</si>
  <si>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</si>
  <si>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</si>
  <si>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</si>
  <si>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</si>
  <si>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</si>
  <si>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</si>
  <si>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</si>
  <si>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</si>
  <si>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</si>
  <si>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</si>
  <si>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</si>
  <si>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</si>
  <si>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</si>
  <si>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</si>
  <si>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</si>
  <si>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</si>
  <si>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</si>
  <si>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</si>
  <si>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</si>
  <si>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</si>
  <si>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</si>
  <si>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</si>
  <si>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</si>
  <si>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</si>
  <si>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</si>
  <si>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</si>
  <si>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</si>
  <si>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</si>
  <si>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</si>
  <si>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</si>
  <si>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</si>
  <si>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</si>
  <si>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</si>
  <si>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</si>
  <si>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</si>
  <si>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</si>
  <si>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</si>
  <si>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</si>
  <si>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</si>
  <si>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</si>
  <si>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</si>
  <si>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</si>
  <si>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</si>
  <si>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</si>
  <si>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</si>
  <si>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</si>
  <si>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</si>
  <si>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</si>
  <si>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</si>
  <si>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</si>
  <si>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</si>
  <si>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</si>
  <si>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</si>
  <si>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</si>
  <si>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</si>
  <si>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</si>
  <si>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</si>
  <si>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</si>
  <si>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</si>
  <si>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</si>
  <si>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</si>
  <si>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</si>
  <si>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</si>
  <si>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</si>
  <si>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</si>
  <si>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</si>
  <si>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</si>
  <si>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</si>
  <si>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</si>
  <si>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</si>
  <si>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</si>
  <si>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</si>
  <si>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</si>
  <si>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</si>
  <si>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</si>
  <si>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</si>
  <si>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</si>
  <si>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</si>
  <si>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</si>
  <si>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</si>
  <si>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</si>
  <si>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</si>
  <si>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</si>
  <si>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</si>
  <si>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</si>
  <si>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</si>
  <si>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</si>
  <si>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</si>
  <si>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</si>
  <si>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</si>
  <si>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</si>
  <si>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</si>
  <si>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</si>
  <si>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</si>
  <si>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</si>
  <si>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</si>
  <si>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</si>
  <si>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</si>
  <si>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</si>
  <si>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</si>
  <si>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</si>
  <si>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</si>
  <si>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</si>
  <si>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</si>
  <si>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</si>
  <si>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</si>
  <si>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</si>
  <si>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</si>
  <si>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</si>
  <si>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</si>
  <si>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</si>
  <si>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</si>
  <si>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</si>
  <si>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</si>
  <si>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</si>
  <si>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</si>
  <si>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</si>
  <si>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</si>
  <si>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</si>
  <si>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</si>
  <si>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</si>
  <si>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</si>
  <si>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</si>
  <si>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</si>
  <si>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</si>
  <si>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</si>
  <si>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</si>
  <si>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</si>
  <si>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</si>
  <si>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</si>
  <si>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</si>
  <si>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</si>
  <si>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</si>
  <si>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</si>
  <si>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</si>
  <si>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</si>
  <si>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</si>
  <si>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</si>
  <si>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</si>
  <si>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</si>
  <si>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</si>
  <si>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</si>
  <si>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</si>
  <si>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</si>
  <si>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</si>
  <si>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</si>
  <si>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</si>
  <si>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</si>
  <si>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</si>
  <si>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</si>
  <si>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</si>
  <si>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</si>
  <si>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</si>
  <si>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</si>
  <si>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</si>
  <si>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</si>
  <si>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</si>
  <si>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</si>
  <si>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</si>
  <si>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</si>
  <si>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</si>
  <si>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</si>
  <si>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</si>
  <si>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</si>
  <si>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</si>
  <si>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</si>
  <si>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</si>
  <si>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</si>
  <si>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</si>
  <si>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</si>
  <si>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</si>
  <si>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</si>
  <si>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</si>
  <si>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</si>
  <si>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</si>
  <si>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</si>
  <si>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</si>
  <si>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</si>
  <si>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</si>
  <si>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</si>
  <si>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</si>
  <si>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</si>
  <si>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</si>
  <si>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</si>
  <si>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</si>
  <si>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</si>
  <si>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</si>
  <si>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</si>
  <si>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</si>
  <si>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</si>
  <si>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</si>
  <si>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</si>
  <si>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</si>
  <si>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</si>
  <si>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</si>
  <si>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</si>
  <si>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</si>
  <si>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</si>
  <si>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</si>
  <si>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</si>
  <si>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</si>
  <si>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</si>
  <si>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</si>
  <si>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</si>
  <si>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</si>
  <si>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</si>
  <si>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</si>
  <si>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</si>
  <si>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</si>
  <si>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</si>
  <si>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</si>
  <si>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</si>
  <si>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</si>
  <si>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</si>
  <si>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</si>
  <si>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</si>
  <si>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</si>
  <si>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</si>
  <si>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</si>
  <si>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</si>
  <si>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</si>
  <si>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</si>
  <si>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</si>
  <si>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</si>
  <si>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</si>
  <si>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</si>
  <si>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</si>
  <si>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</si>
  <si>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</si>
  <si>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</si>
  <si>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</si>
  <si>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</si>
  <si>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</si>
  <si>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</si>
  <si>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</si>
  <si>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</si>
  <si>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</si>
  <si>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</si>
  <si>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</si>
  <si>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</si>
  <si>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</si>
  <si>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</si>
  <si>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</si>
  <si>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</si>
  <si>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</si>
  <si>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</si>
  <si>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</si>
  <si>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</si>
  <si>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</si>
  <si>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</si>
  <si>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</si>
  <si>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</si>
  <si>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</si>
  <si>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</si>
  <si>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</si>
  <si>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</si>
  <si>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</si>
  <si>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</si>
  <si>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</si>
  <si>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</si>
  <si>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</si>
  <si>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</si>
  <si>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</si>
  <si>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</si>
  <si>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</si>
  <si>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</si>
  <si>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</si>
  <si>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</si>
  <si>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</si>
  <si>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</si>
  <si>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</si>
  <si>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</si>
  <si>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</si>
  <si>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</si>
  <si>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</si>
  <si>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</si>
  <si>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</si>
  <si>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</si>
  <si>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</si>
  <si>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</si>
  <si>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</si>
  <si>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</si>
  <si>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</si>
  <si>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</si>
  <si>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</si>
  <si>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</si>
  <si>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</si>
  <si>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</si>
  <si>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</si>
  <si>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</si>
  <si>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</si>
  <si>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</si>
  <si>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</si>
  <si>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</si>
  <si>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</si>
  <si>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</si>
  <si>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</si>
  <si>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</si>
  <si>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</si>
  <si>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</si>
  <si>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</si>
  <si>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</si>
  <si>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</si>
  <si>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</si>
  <si>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</si>
  <si>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</si>
  <si>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</si>
  <si>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</si>
  <si>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</si>
  <si>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</si>
  <si>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</si>
  <si>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</si>
  <si>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</si>
  <si>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</si>
  <si>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</si>
  <si>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</si>
  <si>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</si>
  <si>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</si>
  <si>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</si>
  <si>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</si>
  <si>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</si>
  <si>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</si>
  <si>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</si>
  <si>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</si>
  <si>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</si>
  <si>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</si>
  <si>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</si>
  <si>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</si>
  <si>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</si>
  <si>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</si>
  <si>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</si>
  <si>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</si>
  <si>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</si>
  <si>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</si>
  <si>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</si>
  <si>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</si>
  <si>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</si>
  <si>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</si>
  <si>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</si>
  <si>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</si>
  <si>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</si>
  <si>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</si>
  <si>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</si>
  <si>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</si>
  <si>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</si>
  <si>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</si>
  <si>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</si>
  <si>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</si>
  <si>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</si>
  <si>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</si>
  <si>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</si>
  <si>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</si>
  <si>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</si>
  <si>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</si>
  <si>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</si>
  <si>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</si>
  <si>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</si>
  <si>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</si>
  <si>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</si>
  <si>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</si>
  <si>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</si>
  <si>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</si>
  <si>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</si>
  <si>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</si>
  <si>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</si>
  <si>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</si>
  <si>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</si>
  <si>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</si>
  <si>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</si>
  <si>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</si>
  <si>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</si>
  <si>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</si>
  <si>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</si>
  <si>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</si>
  <si>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</si>
  <si>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</si>
  <si>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</si>
  <si>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</si>
  <si>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</si>
  <si>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</si>
  <si>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</si>
  <si>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</si>
  <si>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</si>
  <si>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</si>
  <si>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</si>
  <si>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</si>
  <si>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</si>
  <si>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</si>
  <si>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</si>
  <si>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</si>
  <si>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</si>
  <si>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</si>
  <si>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</si>
  <si>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</si>
  <si>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</si>
  <si>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</si>
  <si>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</si>
  <si>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</si>
  <si>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</si>
  <si>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</si>
  <si>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</si>
  <si>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</si>
  <si>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</si>
  <si>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</si>
  <si>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</si>
  <si>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</si>
  <si>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</si>
  <si>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</si>
  <si>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</si>
  <si>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</si>
  <si>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</si>
  <si>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</si>
  <si>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</si>
  <si>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</si>
  <si>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</si>
  <si>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</si>
  <si>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</si>
  <si>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</si>
  <si>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</si>
  <si>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</si>
  <si>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</si>
  <si>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</si>
  <si>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</si>
  <si>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</si>
  <si>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</si>
  <si>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</si>
  <si>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</si>
  <si>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</si>
  <si>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</si>
  <si>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</si>
  <si>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</si>
  <si>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</si>
  <si>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</si>
  <si>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</si>
  <si>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</si>
  <si>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</si>
  <si>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</si>
  <si>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</si>
  <si>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</si>
  <si>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</si>
  <si>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</si>
  <si>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</si>
  <si>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</si>
  <si>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</si>
  <si>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</si>
  <si>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</si>
  <si>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</si>
  <si>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</si>
  <si>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</si>
  <si>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</si>
  <si>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</si>
  <si>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</si>
  <si>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</si>
  <si>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</si>
  <si>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</si>
  <si>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</si>
  <si>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</si>
  <si>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</si>
  <si>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</si>
  <si>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</si>
  <si>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</si>
  <si>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</si>
  <si>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</si>
  <si>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</si>
  <si>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</si>
  <si>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</si>
  <si>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</si>
  <si>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</si>
  <si>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</si>
  <si>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</si>
  <si>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</si>
  <si>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</si>
  <si>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</si>
  <si>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</si>
  <si>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</si>
  <si>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</si>
  <si>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</si>
  <si>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</si>
  <si>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</si>
  <si>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</si>
  <si>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</si>
  <si>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</si>
  <si>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</si>
  <si>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</si>
  <si>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</si>
  <si>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</si>
  <si>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</si>
  <si>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</si>
  <si>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</si>
  <si>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</si>
  <si>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</si>
  <si>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</si>
  <si>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</si>
  <si>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</si>
  <si>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</si>
  <si>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</si>
  <si>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</si>
  <si>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</si>
  <si>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</si>
  <si>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</si>
  <si>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</si>
  <si>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</si>
  <si>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</si>
  <si>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</si>
  <si>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</si>
  <si>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</si>
  <si>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</si>
  <si>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</si>
  <si>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</si>
  <si>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</si>
  <si>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</si>
  <si>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</si>
  <si>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</si>
  <si>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</si>
  <si>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</si>
  <si>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</si>
  <si>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</si>
  <si>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</si>
  <si>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</si>
  <si>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</si>
  <si>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</si>
  <si>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</si>
  <si>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</si>
  <si>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</si>
  <si>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</si>
  <si>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</si>
  <si>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</si>
  <si>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</si>
  <si>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</si>
  <si>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</si>
  <si>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</si>
  <si>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</si>
  <si>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</si>
  <si>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</si>
  <si>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</si>
  <si>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</si>
  <si>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</si>
  <si>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</si>
  <si>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</si>
  <si>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</si>
  <si>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</si>
  <si>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</si>
  <si>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</si>
  <si>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</si>
  <si>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</si>
  <si>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</si>
  <si>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</si>
  <si>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</si>
  <si>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</si>
  <si>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</si>
  <si>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</si>
  <si>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</si>
  <si>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</si>
  <si>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</si>
  <si>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</si>
  <si>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</si>
  <si>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</si>
  <si>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</si>
  <si>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</si>
  <si>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</si>
  <si>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</si>
  <si>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</si>
  <si>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</si>
  <si>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</si>
  <si>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</si>
  <si>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</si>
  <si>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</si>
  <si>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</si>
  <si>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</si>
  <si>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</si>
  <si>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</si>
  <si>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</si>
  <si>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</si>
  <si>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</si>
  <si>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</si>
  <si>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</si>
  <si>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</si>
  <si>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</si>
  <si>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</si>
  <si>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</si>
  <si>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</si>
  <si>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</si>
  <si>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</si>
  <si>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</si>
  <si>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</si>
  <si>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</si>
  <si>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</si>
  <si>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</si>
  <si>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</si>
  <si>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</si>
  <si>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</si>
  <si>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</si>
  <si>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</si>
  <si>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</si>
  <si>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</si>
  <si>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</si>
  <si>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</si>
  <si>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</si>
  <si>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</si>
  <si>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</si>
  <si>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</si>
  <si>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</si>
  <si>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</si>
  <si>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</si>
  <si>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</si>
  <si>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</si>
  <si>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</si>
  <si>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</si>
  <si>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</si>
  <si>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</si>
  <si>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</si>
  <si>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</si>
  <si>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</si>
  <si>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</si>
  <si>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</si>
  <si>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</si>
  <si>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</si>
  <si>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</si>
  <si>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</si>
  <si>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</si>
  <si>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</si>
  <si>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</si>
  <si>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</si>
  <si>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</si>
  <si>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</si>
  <si>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</si>
  <si>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</si>
  <si>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</si>
  <si>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</si>
  <si>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</si>
  <si>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</si>
  <si>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</si>
  <si>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</si>
  <si>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</si>
  <si>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</si>
  <si>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</si>
  <si>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</si>
  <si>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</si>
  <si>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</si>
  <si>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</si>
  <si>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</si>
  <si>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</si>
  <si>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</si>
  <si>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</si>
  <si>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</si>
  <si>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</si>
  <si>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</si>
  <si>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</si>
  <si>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</si>
  <si>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</si>
  <si>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</si>
  <si>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</si>
  <si>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</si>
  <si>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</si>
  <si>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</si>
  <si>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</si>
  <si>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</si>
  <si>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</si>
  <si>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</si>
  <si>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</si>
  <si>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</si>
  <si>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</si>
  <si>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</si>
  <si>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</si>
  <si>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</si>
  <si>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</si>
  <si>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</si>
  <si>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</si>
  <si>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</si>
  <si>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</si>
  <si>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</si>
  <si>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</si>
  <si>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</si>
  <si>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</si>
  <si>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</si>
  <si>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</si>
  <si>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</si>
  <si>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</si>
  <si>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</si>
  <si>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</si>
  <si>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</si>
  <si>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</si>
  <si>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</si>
  <si>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</si>
  <si>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</si>
  <si>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</si>
  <si>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</si>
  <si>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</si>
  <si>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</si>
  <si>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</si>
  <si>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</si>
  <si>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</si>
  <si>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</si>
  <si>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</si>
  <si>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</si>
  <si>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</si>
  <si>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</si>
  <si>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</si>
  <si>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</si>
  <si>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</si>
  <si>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</si>
  <si>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</si>
  <si>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</si>
  <si>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</si>
  <si>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</si>
  <si>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</si>
  <si>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</si>
  <si>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</si>
  <si>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</si>
  <si>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</si>
  <si>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</si>
  <si>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</si>
  <si>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</si>
  <si>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</si>
  <si>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</si>
  <si>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</si>
  <si>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</si>
  <si>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</si>
  <si>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</si>
  <si>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</si>
  <si>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</si>
  <si>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</si>
  <si>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</si>
  <si>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</si>
  <si>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</si>
  <si>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</si>
  <si>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</si>
  <si>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</si>
  <si>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</si>
  <si>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</si>
  <si>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</si>
  <si>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</si>
  <si>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</si>
  <si>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</si>
  <si>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</si>
  <si>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</si>
  <si>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</si>
  <si>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</si>
  <si>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</si>
  <si>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</si>
  <si>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</si>
  <si>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</si>
  <si>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</si>
  <si>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</si>
  <si>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</si>
  <si>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</si>
  <si>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</si>
  <si>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</si>
  <si>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</si>
  <si>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</si>
  <si>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</si>
  <si>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</si>
  <si>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</si>
  <si>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</si>
  <si>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</si>
  <si>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</si>
  <si>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</si>
  <si>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</si>
  <si>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</si>
  <si>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</si>
  <si>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</si>
  <si>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</si>
  <si>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</si>
  <si>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</si>
  <si>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</si>
  <si>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</si>
  <si>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</si>
  <si>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</si>
  <si>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</si>
  <si>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</si>
  <si>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</si>
  <si>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</si>
  <si>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</si>
  <si>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</si>
  <si>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</si>
  <si>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</si>
  <si>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</si>
  <si>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</si>
  <si>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</si>
  <si>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</si>
  <si>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</si>
  <si>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</si>
  <si>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</si>
  <si>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</si>
  <si>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</si>
  <si>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</si>
  <si>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</si>
  <si>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</si>
  <si>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</si>
  <si>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</si>
  <si>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</si>
  <si>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</si>
  <si>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</si>
  <si>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</si>
  <si>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</si>
  <si>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</si>
  <si>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</si>
  <si>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</si>
  <si>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</si>
  <si>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</si>
  <si>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</si>
  <si>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</si>
  <si>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</si>
  <si>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</si>
  <si>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</si>
  <si>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</si>
  <si>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</si>
  <si>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</si>
  <si>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</si>
  <si>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</si>
  <si>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</si>
  <si>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</si>
  <si>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</si>
  <si>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</si>
  <si>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</si>
  <si>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</si>
  <si>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</si>
  <si>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</si>
  <si>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</si>
  <si>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</si>
  <si>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</si>
  <si>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</si>
  <si>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</si>
  <si>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</si>
  <si>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</si>
  <si>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</si>
  <si>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</si>
  <si>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</si>
  <si>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</si>
  <si>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</si>
  <si>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</si>
  <si>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</si>
  <si>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</si>
  <si>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</si>
  <si>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</si>
  <si>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</si>
  <si>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</si>
  <si>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</si>
  <si>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</si>
  <si>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</si>
  <si>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</si>
  <si>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</si>
  <si>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</si>
  <si>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</si>
  <si>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</si>
  <si>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</si>
  <si>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</si>
  <si>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</si>
  <si>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</si>
  <si>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</si>
  <si>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</si>
  <si>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</si>
  <si>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</si>
  <si>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</si>
  <si>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</si>
  <si>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</si>
  <si>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</si>
  <si>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</si>
  <si>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</si>
  <si>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</si>
  <si>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</si>
  <si>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</si>
  <si>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</si>
  <si>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</si>
  <si>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</si>
  <si>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</si>
  <si>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</si>
  <si>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</si>
  <si>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</si>
  <si>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</si>
  <si>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</si>
  <si>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</si>
  <si>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</si>
  <si>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</si>
  <si>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</si>
  <si>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</si>
  <si>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</si>
  <si>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</si>
  <si>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</si>
  <si>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</si>
  <si>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</si>
  <si>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</si>
  <si>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</si>
  <si>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</si>
  <si>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</si>
  <si>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</si>
  <si>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</si>
  <si>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</si>
  <si>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</si>
  <si>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</si>
  <si>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</si>
  <si>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</si>
  <si>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</si>
  <si>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</si>
  <si>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</si>
  <si>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</si>
  <si>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</si>
  <si>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</si>
  <si>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</si>
  <si>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</si>
  <si>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</si>
  <si>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</si>
  <si>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</si>
  <si>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</si>
  <si>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</si>
  <si>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</si>
  <si>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</si>
  <si>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</si>
  <si>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</si>
  <si>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</si>
  <si>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</si>
  <si>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</si>
  <si>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</si>
  <si>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</si>
  <si>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</si>
  <si>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</si>
  <si>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</si>
  <si>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</si>
  <si>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</si>
  <si>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</si>
  <si>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</si>
  <si>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</si>
  <si>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</si>
  <si>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</si>
  <si>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</si>
  <si>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</si>
  <si>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</si>
  <si>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</si>
  <si>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</si>
  <si>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</si>
  <si>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</si>
  <si>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</si>
  <si>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</si>
  <si>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</si>
  <si>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</si>
  <si>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</si>
  <si>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</si>
  <si>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</si>
  <si>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</si>
  <si>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</si>
  <si>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</si>
  <si>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</si>
  <si>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</si>
  <si>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</si>
  <si>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</si>
  <si>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</si>
  <si>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</si>
  <si>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</si>
  <si>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</si>
  <si>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</si>
  <si>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</si>
  <si>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</si>
  <si>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</si>
  <si>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</si>
  <si>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</si>
  <si>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</si>
  <si>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</si>
  <si>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</si>
  <si>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</si>
  <si>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</si>
  <si>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</si>
  <si>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</si>
  <si>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</si>
  <si>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</si>
  <si>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</si>
  <si>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</si>
  <si>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</si>
  <si>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</si>
  <si>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</si>
  <si>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</si>
  <si>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</si>
  <si>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</si>
  <si>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</si>
  <si>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</si>
  <si>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</si>
  <si>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</si>
  <si>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</si>
  <si>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</si>
  <si>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</si>
  <si>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</si>
  <si>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</si>
  <si>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</si>
  <si>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</si>
  <si>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</si>
  <si>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</si>
  <si>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</si>
  <si>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</si>
  <si>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</si>
  <si>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</si>
  <si>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</si>
  <si>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</si>
  <si>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</si>
  <si>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</si>
  <si>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</si>
  <si>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</si>
  <si>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</si>
  <si>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</si>
  <si>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</si>
  <si>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</si>
  <si>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</si>
  <si>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</si>
  <si>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</si>
  <si>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</si>
  <si>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</si>
  <si>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</si>
  <si>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</si>
  <si>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</si>
  <si>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</si>
  <si>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</si>
  <si>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</si>
  <si>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</si>
  <si>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</si>
  <si>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</si>
  <si>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</si>
  <si>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</si>
  <si>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</si>
  <si>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</si>
  <si>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</si>
  <si>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</si>
  <si>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</si>
  <si>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</si>
  <si>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</si>
  <si>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</si>
  <si>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</si>
  <si>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</si>
  <si>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</si>
  <si>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</si>
  <si>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</si>
  <si>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</si>
  <si>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</si>
  <si>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</si>
  <si>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</si>
  <si>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</si>
  <si>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</si>
  <si>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</si>
  <si>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</si>
  <si>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</si>
  <si>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</si>
  <si>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</si>
  <si>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</si>
  <si>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</si>
  <si>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</si>
  <si>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</si>
  <si>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</si>
  <si>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</si>
  <si>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</si>
  <si>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</si>
  <si>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</si>
  <si>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</si>
  <si>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</si>
  <si>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</si>
  <si>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</si>
  <si>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</si>
  <si>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</si>
  <si>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</si>
  <si>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</si>
  <si>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</si>
  <si>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</si>
  <si>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</si>
  <si>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</si>
  <si>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</si>
  <si>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</si>
  <si>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</si>
  <si>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</si>
  <si>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</si>
  <si>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</si>
  <si>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</si>
  <si>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</si>
  <si>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</si>
  <si>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</si>
  <si>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</si>
  <si>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</si>
  <si>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</si>
  <si>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</si>
  <si>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</si>
  <si>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</si>
  <si>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</si>
  <si>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</si>
  <si>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</si>
  <si>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</si>
  <si>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</si>
  <si>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</si>
  <si>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</si>
  <si>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</si>
  <si>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</si>
  <si>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</si>
  <si>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</si>
  <si>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</si>
  <si>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</si>
  <si>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</si>
  <si>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</si>
  <si>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</si>
  <si>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</si>
  <si>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</si>
  <si>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</si>
  <si>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</si>
  <si>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</si>
  <si>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</si>
  <si>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</si>
  <si>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</si>
  <si>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</si>
  <si>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</si>
  <si>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</si>
  <si>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</si>
  <si>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</si>
  <si>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</si>
  <si>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</si>
  <si>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</si>
  <si>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</si>
  <si>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</si>
  <si>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</si>
  <si>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</si>
  <si>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</si>
  <si>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</si>
  <si>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</si>
  <si>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</si>
  <si>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</si>
  <si>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</si>
  <si>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</si>
  <si>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</si>
  <si>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</si>
  <si>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</si>
  <si>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</si>
  <si>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</si>
  <si>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</si>
  <si>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</si>
  <si>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</si>
  <si>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</si>
  <si>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</si>
  <si>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</si>
  <si>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</si>
  <si>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</si>
  <si>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</si>
  <si>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</si>
  <si>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</si>
  <si>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</si>
  <si>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</si>
  <si>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</si>
  <si>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</si>
  <si>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</si>
  <si>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</si>
  <si>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</si>
  <si>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</si>
  <si>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</si>
  <si>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</si>
  <si>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</si>
  <si>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</si>
  <si>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</si>
  <si>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</si>
  <si>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</si>
  <si>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</si>
  <si>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</si>
  <si>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</si>
  <si>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</si>
  <si>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</si>
  <si>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</si>
  <si>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</si>
  <si>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</si>
  <si>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</si>
  <si>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</si>
  <si>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</si>
  <si>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</si>
  <si>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</si>
  <si>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</si>
  <si>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</si>
  <si>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</si>
  <si>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</si>
  <si>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</si>
  <si>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</si>
  <si>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</si>
  <si>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</si>
  <si>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</si>
  <si>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</si>
  <si>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</si>
  <si>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</si>
  <si>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</si>
  <si>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</si>
  <si>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</si>
  <si>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</si>
  <si>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</si>
  <si>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</si>
  <si>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</si>
  <si>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</si>
  <si>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</si>
  <si>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</si>
  <si>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</si>
  <si>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</si>
  <si>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</si>
  <si>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</si>
  <si>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</si>
  <si>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</si>
  <si>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</si>
  <si>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</si>
  <si>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</si>
  <si>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</si>
  <si>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</si>
  <si>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</si>
  <si>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</si>
  <si>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</si>
  <si>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</si>
  <si>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</si>
  <si>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</si>
  <si>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</si>
  <si>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</si>
  <si>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</si>
  <si>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</si>
  <si>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</si>
  <si>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</si>
  <si>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</si>
  <si>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</si>
  <si>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</si>
  <si>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</si>
  <si>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</si>
  <si>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</si>
  <si>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</si>
  <si>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</si>
  <si>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</si>
  <si>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</si>
  <si>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</si>
  <si>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</si>
  <si>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</si>
  <si>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</si>
  <si>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</si>
  <si>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</si>
  <si>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</si>
  <si>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</si>
  <si>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</si>
  <si>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</si>
  <si>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</si>
  <si>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</si>
  <si>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</si>
  <si>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</si>
  <si>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</si>
  <si>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</si>
  <si>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</si>
  <si>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</si>
  <si>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</si>
  <si>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</si>
  <si>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</si>
  <si>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</si>
  <si>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</si>
  <si>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</si>
  <si>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</si>
  <si>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</si>
  <si>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</si>
  <si>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</si>
  <si>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</si>
  <si>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</si>
  <si>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</si>
  <si>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</si>
  <si>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</si>
  <si>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</si>
  <si>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</si>
  <si>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</si>
  <si>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</si>
  <si>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</si>
  <si>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</si>
  <si>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</si>
  <si>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</si>
  <si>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</si>
  <si>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</si>
  <si>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</si>
  <si>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</si>
  <si>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</si>
  <si>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</si>
  <si>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</si>
  <si>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</si>
  <si>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</si>
  <si>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</si>
  <si>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</si>
  <si>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</si>
  <si>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</si>
  <si>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</si>
  <si>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</si>
  <si>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</si>
  <si>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</si>
  <si>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</si>
  <si>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</si>
  <si>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</si>
  <si>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</si>
  <si>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</si>
  <si>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</si>
  <si>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</si>
  <si>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</si>
  <si>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</si>
  <si>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</si>
  <si>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</si>
  <si>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</si>
  <si>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</si>
  <si>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</si>
  <si>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</si>
  <si>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</si>
  <si>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</si>
  <si>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</si>
  <si>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</si>
  <si>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</si>
  <si>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</si>
  <si>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</si>
  <si>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</si>
  <si>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</si>
  <si>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</si>
  <si>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</si>
  <si>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</si>
  <si>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</si>
  <si>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</si>
  <si>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</si>
  <si>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</si>
  <si>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</si>
  <si>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</si>
  <si>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</si>
  <si>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</si>
  <si>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</si>
  <si>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</si>
  <si>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</si>
  <si>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</si>
  <si>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</si>
  <si>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</si>
  <si>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</si>
  <si>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</si>
  <si>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</si>
  <si>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</si>
  <si>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</si>
  <si>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</si>
  <si>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</si>
  <si>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</si>
  <si>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</si>
  <si>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Mercury Systems, Inc.</t>
  </si>
  <si>
    <t>CMRT Rollup</t>
  </si>
  <si>
    <t>50 Minuteman Road</t>
  </si>
  <si>
    <t/>
  </si>
  <si>
    <t>Thailand</t>
  </si>
  <si>
    <t>United States, China, Thailand, Peru</t>
  </si>
  <si>
    <t>Indonesia</t>
  </si>
  <si>
    <t>Singapore, United States, Japan, Kazakhstan, India, China, Korea, Republic of, Brazil, South Africa, Chile, Australia, Peru, Indonesia</t>
  </si>
  <si>
    <t>Italy</t>
  </si>
  <si>
    <t>United States</t>
  </si>
  <si>
    <t>No known country of origin</t>
  </si>
  <si>
    <t>India</t>
  </si>
  <si>
    <t>Myanmar, Cambodia, Malaysia, Kazakhstan, Portugal, Mongolia, Austria, Luxembourg, Brazil, Guyana, Korea, Republic of, Chile, Laos, Colombia, Ecuador, Argentina, Hungary, Japan, India, Canada, Belgium, Namibia, Taiwan, Peru, Germany, Ethiopia, Russian Federation, Viet Nam, Singapore, United States, Egypt, Sierra Leone, Madagascar, Ivory Coast, Thailand, Bolivia, Netherlands, Ireland, China, Slovakia, Nigeria, France, Philippines, United Kingdom, Switzerland, Spain, Djibouti, Czech Republic, Zimbabwe, Suriname, Israel, Australia, Estonia, Indonesia</t>
  </si>
  <si>
    <t>Japan</t>
  </si>
  <si>
    <t>Myanmar, Cambodia, Malaysia, Kazakhstan, Portugal, Mongolia, Austria, Luxembourg, Guyana, Brazil, Korea, Republic of, Chile, Laos, Ecuador, Argentina, Hungary, Japan, India, Canada, Belgium, Namibia, Taiwan, Peru, Ethiopia, Germany, Russian Federation, Viet Nam, United States, Egypt, Sierra Leone, Madagascar, Ivory Coast, Bolivia, Thailand, Netherlands, China, Ireland, Slovakia, France, Nigeria, United Kingdom, Switzerland, Spain, Djibouti, Czech Republic, Zimbabwe, Suriname, Israel, Australia, Indonesia, Estonia</t>
  </si>
  <si>
    <t>France</t>
  </si>
  <si>
    <t>Recycle/Scrap, Russian Federation, Viet Nam, United States, China, Bolivia, Portugal</t>
  </si>
  <si>
    <t>DRC- Congo (Kinshasa), Myanmar, Angola, Cambodia, Malaysia, Kazakhstan, Portugal, Mongolia, Austria, Luxembourg, Brazil, Korea, Republic of, Guyana, Chile, Laos, Ecuador, Colombia, Argentina, Hungary, South Sudan, Japan, Tanzania, Zambia, Congo (Brazzaville), India, Canada, Belgium, Namibia, Taiwan, Central African Republic, Peru, Germany, Ethiopia, Burundi, Russian Federation, Singapore, Viet Nam, United States, Egypt, Sierra Leone, Madagascar, Ivory Coast, Thailand, Bolivia, Netherlands, Ireland, China, Slovakia, Nigeria, France, Rwanda, United Kingdom, Switzerland, Spain, Djibouti, Czech Republic, Uganda, Zimbabwe, Suriname, Israel, Australia, Indonesia, Estonia</t>
  </si>
  <si>
    <t>China</t>
  </si>
  <si>
    <t>Kazakhstan</t>
  </si>
  <si>
    <t>Kazakhstan, Kyrgyzstan</t>
  </si>
  <si>
    <t>DRC- Congo (Kinshasa), Myanmar, Cambodia, Malaysia, Kazakhstan, Portugal, Mongolia, Austria, Luxembourg, Brazil, Korea, Republic of, Guyana, Chile, Laos, Colombia, Ecuador, Argentina, Hungary, Japan, India, Canada, Belgium, Namibia, Taiwan, Peru, Ethiopia, Germany, Russian Federation, Singapore, Viet Nam, United States, Egypt, Sierra Leone, Madagascar, Ivory Coast, Thailand, Bolivia, Netherlands, China, Ireland, Slovakia, Nigeria, France, United Kingdom, Switzerland, Spain, Djibouti, Czech Republic, Zimbabwe, Suriname, Israel, Australia, Estonia, Indonesia</t>
  </si>
  <si>
    <t>Viet Nam</t>
  </si>
  <si>
    <t>Canada, Viet Nam, United States, China, Brazil, Chile</t>
  </si>
  <si>
    <t>Korea, Republic of</t>
  </si>
  <si>
    <t>Philippines</t>
  </si>
  <si>
    <t>Canada, Philippines, China, Brazil, Italy, Indonesia</t>
  </si>
  <si>
    <t>Taiwan</t>
  </si>
  <si>
    <t>Recycle/Scrap, China, Taiwan</t>
  </si>
  <si>
    <t>Canada, Hong Kong, United States, China, Japan, Korea, Republic of, Mexico, Australia</t>
  </si>
  <si>
    <t>Burundi, United States, Japan, Rwanda, Sierra Leone, Congo (Brazzaville), Bolivia, India, Canada, Mozambique, Namibia, China, Brazil, Zimbabwe, Australia, Nigeria, Ethiopia, Germany</t>
  </si>
  <si>
    <t>Bolivia</t>
  </si>
  <si>
    <t>DRC- Congo (Kinshasa), Myanmar, Cambodia, Malaysia, Kazakhstan, Portugal, Mongolia, Austria, Luxembourg, Brazil, Korea, Republic of, Guyana, Chile, Laos, Colombia, Ecuador, Argentina, Hungary, Japan, Congo (Brazzaville), India, Canada, Belgium, Namibia, Taiwan, Peru, Ethiopia, Germany, Russian Federation, Singapore, Viet Nam, United States, Egypt, Madagascar, Sierra Leone, Ivory Coast, Bolivia, Thailand, Netherlands, China, Ireland, Slovakia, Nigeria, France, United Kingdom, Switzerland, Spain, Djibouti, Czech Republic, Zimbabwe, Suriname, Israel, Australia, Indonesia, Estonia</t>
  </si>
  <si>
    <t>United States, China, Japan</t>
  </si>
  <si>
    <t>Spain</t>
  </si>
  <si>
    <t>Myanmar, Cambodia, Malaysia, Kazakhstan, Portugal, Mongolia, Austria, Luxembourg, Guyana, Korea, Republic of, Brazil, Chile, Laos, Ecuador, Colombia, Argentina, Hungary, Japan, India, Canada, Belgium, Namibia, Taiwan, Peru, Ethiopia, Germany, Russian Federation, Viet Nam, Singapore, United States, Egypt, Sierra Leone, Madagascar, Ivory Coast, Thailand, Bolivia, Netherlands, China, Ireland, Slovakia, France, Nigeria, United Kingdom, Switzerland, Spain, Djibouti, Czech Republic, Zimbabwe, Suriname, Israel, Australia, Estonia, Indonesia</t>
  </si>
  <si>
    <t>South Africa</t>
  </si>
  <si>
    <t>Germany</t>
  </si>
  <si>
    <t>CID003379</t>
  </si>
  <si>
    <t>Ma'anshan Weitai Tin Co., Ltd.</t>
  </si>
  <si>
    <t>Canada</t>
  </si>
  <si>
    <t>Canada, Japan, Australia</t>
  </si>
  <si>
    <t>Myanmar, Cambodia, Malaysia, Kazakhstan, Portugal, Mongolia, Austria, Luxembourg, Guyana, Brazil, Korea, Republic of, Chile, Laos, Ecuador, Colombia, Argentina, Hungary, Japan, India, Canada, Belgium, Namibia, Taiwan, Peru, Germany, Ethiopia, Russian Federation, Viet Nam, Singapore, United States, Egypt, Sierra Leone, Madagascar, Ivory Coast, Thailand, Bolivia, Netherlands, Ireland, China, Slovakia, France, Nigeria, United Kingdom, Switzerland, Spain, Djibouti, Czech Republic, Zimbabwe, Suriname, Israel, Australia, Indonesia, Estonia</t>
  </si>
  <si>
    <t>Poland</t>
  </si>
  <si>
    <t>Recycle/Scrap, China, Brazil, Poland, Bolivia, Australia, Kazakhstan, Peru, Indonesia</t>
  </si>
  <si>
    <t>Myanmar, Cambodia, Malaysia, Kazakhstan, Portugal, Austria, Mongolia, Luxembourg, Korea, Republic of, Brazil, Guyana, Chile, Laos, Colombia, Ecuador, Argentina, Hungary, Japan, India, Canada, Belgium, Namibia, Taiwan, Peru, Ethiopia, Germany, Russian Federation, Viet Nam, Singapore, United States, Egypt, Madagascar, Sierra Leone, Ivory Coast, Bolivia, Thailand, Netherlands, China, Ireland, Slovakia, France, Nigeria, United Kingdom, Switzerland, Spain, Djibouti, Czech Republic, Zimbabwe, Suriname, Israel, Australia, Estonia, Indonesia</t>
  </si>
  <si>
    <t>Myanmar, Cambodia, Malaysia, Kazakhstan, Portugal, Austria, Mongolia, Luxembourg, Guyana, Korea, Republic of, Brazil, Chile, Laos, Colombia, Ecuador, Argentina, Hungary, Japan, India, Canada, Belgium, Namibia, Taiwan, Peru, Ethiopia, Germany, Russian Federation, Viet Nam, Singapore, United States, Egypt, Madagascar, Sierra Leone, Ivory Coast, Thailand, Bolivia, Netherlands, Ireland, China, Slovakia, France, Nigeria, United Kingdom, Switzerland, Spain, Djibouti, Czech Republic, Zimbabwe, Suriname, Israel, Australia, Indonesia, Estonia</t>
  </si>
  <si>
    <t>Myanmar, Cambodia, Malaysia, Kazakhstan, Portugal, Austria, Mongolia, Luxembourg, Guyana, Korea, Republic of, Brazil, Jersey, Chile, Laos, Colombia, Ecuador, Argentina, Hungary, Japan, India, Canada, Belgium, Namibia, Taiwan, Peru, Ethiopia, Germany, Russian Federation, Viet Nam, Singapore, United States, Egypt, Madagascar, Sierra Leone, Ivory Coast, Thailand, Bolivia, Sweden, Netherlands, Ireland, China, Slovakia, Nigeria, France, Recycle/Scrap, United Kingdom, Switzerland, Spain, Djibouti, Czech Republic, Zimbabwe, Suriname, Israel, Australia, Indonesia, Estonia</t>
  </si>
  <si>
    <t>Myanmar, Cambodia, Malaysia, Kazakhstan, Portugal, Austria, Mongolia, Luxembourg, Korea, Republic of, Guyana, Brazil, Chile, Laos, Ecuador, Colombia, Argentina, Hungary, Japan, India, Canada, Belgium, Namibia, Taiwan, Peru, Ethiopia, Germany, Russian Federation, Singapore, Viet Nam, United States, Egypt, Madagascar, Sierra Leone, Ivory Coast, Thailand, Bolivia, Netherlands, China, Ireland, Slovakia, France, Nigeria, Recycle/Scrap, United Kingdom, Switzerland, Spain, Djibouti, Czech Republic, Zimbabwe, Suriname, Israel, Australia, Indonesia, Estonia</t>
  </si>
  <si>
    <t>Myanmar, Cambodia, Malaysia, Kazakhstan, Portugal, Austria, Mongolia, Luxembourg, Brazil, Guyana, Korea, Republic of, Chile, Laos, Ecuador, Colombia, Argentina, Hungary, Japan, India, Canada, Belgium, Namibia, Taiwan, Peru, Germany, Ethiopia, Russian Federation, Singapore, Viet Nam, United States, Egypt, Madagascar, Sierra Leone, Ivory Coast, Thailand, Bolivia, Netherlands, Ireland, China, Slovakia, France, Nigeria, United Kingdom, Switzerland, Spain, Djibouti, Czech Republic, Zimbabwe, Israel, Australia, Indonesia, Estonia</t>
  </si>
  <si>
    <t>DRC- Congo (Kinshasa), Canada, Russian Federation, China, Brazil, Malaysia, Australia, Bolivia, Peru, Indonesia</t>
  </si>
  <si>
    <t>Singapore, Hong Kong, United States, Japan, Kazakhstan, India, China, Korea, Republic of, Brazil, Mexico, South Africa, Chile, Australia, Peru, Indonesia</t>
  </si>
  <si>
    <t>Recycle/Scrap, Singapore, China</t>
  </si>
  <si>
    <t>Mexico</t>
  </si>
  <si>
    <t>China, Japan, Korea, Republic of, Mexico, Bolivia, Chile</t>
  </si>
  <si>
    <t>Canada, Mongolia, Mozambique, China, Philippines, Thailand, Australia, Switzerland, Laos, Ethiopia, Germany</t>
  </si>
  <si>
    <t>Burundi, Russian Federation, Niger, Rwanda, Malaysia, Thailand, Bolivia, Spain, Canada, China, Brazil, Mexico, Nigeria, Australia</t>
  </si>
  <si>
    <t>Canada, Papua New Guinea, Japan, Indonesia</t>
  </si>
  <si>
    <t>Russian Federation, United States, China, Mexico, Switzerland, Indonesia</t>
  </si>
  <si>
    <t>DRC- Congo (Kinshasa), Myanmar, Cambodia, Malaysia, Kazakhstan, Portugal, Austria, Mongolia, Luxembourg, Korea, Republic of, Brazil, Guyana, Chile, Laos, Colombia, Ecuador, Argentina, Hungary, Japan, India, Canada, Belgium, Namibia, Taiwan, Peru, Ethiopia, Germany, Russian Federation, Singapore, Viet Nam, United States, Egypt, Sierra Leone, Madagascar, Ivory Coast, Thailand, Bolivia, Netherlands, China, Ireland, Slovakia, France, Nigeria, United Kingdom, Switzerland, Spain, Djibouti, Czech Republic, Zimbabwe, Suriname, Israel, Australia, Estonia, Indonesia</t>
  </si>
  <si>
    <t>Russian Federation</t>
  </si>
  <si>
    <t>Viet Nam, Singapore, Hong Kong, Philippines, Japan, Malaysia, Thailand, Switzerland, Canada, Mozambique, China, Taiwan, South Africa, Australia, France, Laos, Peru, Germany</t>
  </si>
  <si>
    <t>Viet Nam, Estonia</t>
  </si>
  <si>
    <t>Brazil</t>
  </si>
  <si>
    <t>Brazil, Thailand</t>
  </si>
  <si>
    <t>Switzerland</t>
  </si>
  <si>
    <t>Canada, Mozambique, Australia, Switzerland</t>
  </si>
  <si>
    <t>Chile</t>
  </si>
  <si>
    <t>Myanmar, Cambodia, Malaysia, Kazakhstan, Portugal, Mongolia, Austria, Luxembourg, Brazil, Korea, Republic of, Guyana, Chile, Laos, Colombia, Ecuador, Argentina, Hungary, Japan, India, Canada, Belgium, Namibia, Taiwan, Peru, Ethiopia, Germany, Russian Federation, Viet Nam, Singapore, United States, Egypt, Sierra Leone, Madagascar, Ivory Coast, Bolivia, Thailand, Netherlands, China, Slovakia, Nigeria, France, United Kingdom, Switzerland, Spain, Djibouti, Czech Republic, Zimbabwe, Suriname, Israel, Australia, Indonesia, Estonia</t>
  </si>
  <si>
    <t>Estonia</t>
  </si>
  <si>
    <t>Myanmar, Cambodia, Malaysia, Kazakhstan, Portugal, Austria, Mongolia, Luxembourg, Guyana, Brazil, Korea, Republic of, Chile, Laos, Ecuador, Colombia, Argentina, Hungary, Japan, India, Canada, Belgium, Namibia, Taiwan, South Africa, Peru, Germany, Ethiopia, Russian Federation, Viet Nam, Singapore, United States, Egypt, Sierra Leone, Madagascar, Ivory Coast, Thailand, Bolivia, Netherlands, Ireland, China, Slovakia, Nigeria, France, United Kingdom, Switzerland, Spain, Djibouti, Czech Republic, Zimbabwe, Suriname, Israel, Australia, Estonia, Indonesia</t>
  </si>
  <si>
    <t>Canada, Hong Kong, United States, China, Japan, Chile, Australia, Peru</t>
  </si>
  <si>
    <t>Japan, Rwanda, Sierra Leone, Bolivia, India, Canada, Mozambique, China, Namibia, Brazil, Zimbabwe, Australia, Ethiopia, Germany</t>
  </si>
  <si>
    <t>Myanmar, Cambodia, Malaysia, Kazakhstan, Portugal, Mongolia, Austria, Luxembourg, Guyana, Brazil, Korea, Republic of, Chile, Laos, Colombia, Ecuador, Argentina, Hungary, Japan, India, Canada, Belgium, Namibia, Taiwan, South Africa, Peru, Ethiopia, Germany, Russian Federation, Singapore, Viet Nam, United States, Egypt, Madagascar, Sierra Leone, Ivory Coast, Bolivia, Thailand, Netherlands, China, Ireland, Slovakia, Nigeria, France, United Kingdom, Switzerland, Spain, Djibouti, Czech Republic, Zimbabwe, Suriname, Israel, Australia, Estonia, Indonesia</t>
  </si>
  <si>
    <t>Global Tungsten &amp; Powders LLC</t>
  </si>
  <si>
    <t>Myanmar, Cambodia, Malaysia, Kazakhstan, Portugal, Austria, Mongolia, Luxembourg, Guyana, Korea, Republic of, Brazil, Chile, Laos, Ecuador, Colombia, Argentina, Hungary, Japan, India, Canada, Belgium, Namibia, Taiwan, Peru, Germany, Ethiopia, Russian Federation, Viet Nam, Singapore, United States, Egypt, Sierra Leone, Madagascar, Ivory Coast, Bolivia, Thailand, Netherlands, China, Ireland, Slovakia, France, Nigeria, United Kingdom, Switzerland, Spain, Djibouti, Czech Republic, Zimbabwe, Suriname, Israel, Australia, Estonia, Indonesia</t>
  </si>
  <si>
    <t>Uzbekistan</t>
  </si>
  <si>
    <t>United States, China, Uzbekistan, Indonesia</t>
  </si>
  <si>
    <t>Myanmar, Cambodia, Malaysia, Kazakhstan, Portugal, Austria, Mongolia, Luxembourg, Brazil, Guyana, Korea, Republic of, Chile, Laos, Ecuador, Colombia, Argentina, Hungary, Japan, India, Canada, Belgium, Namibia, Taiwan, Peru, Ethiopia, Germany, Russian Federation, Viet Nam, Singapore, United States, Egypt, Madagascar, Sierra Leone, Ivory Coast, Thailand, Bolivia, Netherlands, Ireland, China, Slovakia, France, Nigeria, United Kingdom, Switzerland, Djibouti, Czech Republic, Zimbabwe, Suriname, Israel, Australia, Indonesia, Estonia</t>
  </si>
  <si>
    <t>Sudan</t>
  </si>
  <si>
    <t>China, Brazil, Indonesia</t>
  </si>
  <si>
    <t>CID004403</t>
  </si>
  <si>
    <t>Takehara PVD Materials Plant / PVD Materials Division of MITSUI MINING &amp; SMELTING CO., LTD.</t>
  </si>
  <si>
    <t>Russian Federation, China, Bolivia, Portugal</t>
  </si>
  <si>
    <t>Myanmar, Cambodia, Malaysia, Kazakhstan, Portugal, Austria, Mongolia, Luxembourg, Korea, Republic of, Brazil, Guyana, Chile, Laos, Colombia, Ecuador, Argentina, Hungary, Japan, India, Canada, Belgium, Namibia, Taiwan, Peru, Ethiopia, Germany, Russian Federation, Singapore, Viet Nam, United States, Egypt, Sierra Leone, Madagascar, Ivory Coast, Thailand, Bolivia, Netherlands, Ireland, China, Slovakia, France, Nigeria, United Kingdom, Switzerland, Spain, Djibouti, Czech Republic, Zimbabwe, Suriname, Israel, Australia, Estonia, Indonesia</t>
  </si>
  <si>
    <t>DRC- Congo (Kinshasa), Myanmar, Angola, Cambodia, Malaysia, Kazakhstan, Portugal, Austria, Mongolia, Mozambique, Luxembourg, Brazil, Korea, Republic of, Guyana, Chile, Laos, Ecuador, Colombia, Argentina, Hungary, South Sudan, Japan, Tanzania, Zambia, Congo (Brazzaville), India, Canada, Belgium, Namibia, Taiwan, South Africa, Central African Republic, Peru, Germany, Ethiopia, Burundi, Russian Federation, Singapore, Viet Nam, United States, Egypt, Madagascar, Sierra Leone, Ivory Coast, Thailand, Bolivia, Netherlands, China, Ireland, Slovakia, France, Nigeria, Rwanda, United Kingdom, Kenya, Switzerland, Spain, Djibouti, Czech Republic, Mexico, Uganda, Zimbabwe, Suriname, Israel, Australia, Estonia, Indonesia</t>
  </si>
  <si>
    <t>Hong Kong, United States, Malaysia, United Arab Emirates, Bolivia, Switzerland, Saudi Arabia, Turkey, China, Jersey, Chile, Australia, Peru, Germany</t>
  </si>
  <si>
    <t>Peru</t>
  </si>
  <si>
    <t>Myanmar, Cambodia, Malaysia, Kazakhstan, Portugal, Mongolia, Austria, Luxembourg, Guyana, Brazil, Korea, Republic of, Chile, Laos, Colombia, Ecuador, Argentina, Hungary, Japan, India, Canada, Belgium, Namibia, Taiwan, Peru, Ethiopia, Germany, Russian Federation, Singapore, Viet Nam, United States, Egypt, Sierra Leone, Madagascar, Ivory Coast, Thailand, Bolivia, Netherlands, China, Ireland, Slovakia, France, Nigeria, United Kingdom, Switzerland, Spain, Djibouti, Czech Republic, Zimbabwe, Suriname, Israel, Australia, Indonesia, Estonia</t>
  </si>
  <si>
    <t>Canada, Sweden, Hong Kong, Belgium, United States, China, United Kingdom, Ivory Coast, Switzerland, Indonesia</t>
  </si>
  <si>
    <t>Taiwan, Brazil</t>
  </si>
  <si>
    <t>Hong Kong, Japan, China, Taiwan, Australia, Switzerland, Germany</t>
  </si>
  <si>
    <t>Turkey</t>
  </si>
  <si>
    <t>Saudi Arabia, Turkey, United Arab Emirates</t>
  </si>
  <si>
    <t>Myanmar, Cambodia, Malaysia, Kazakhstan, Portugal, Austria, Mongolia, Luxembourg, Guyana, Brazil, Korea, Republic of, Chile, Laos, Ecuador, Colombia, Argentina, Hungary, Japan, India, Canada, Belgium, Namibia, Taiwan, Peru, Ethiopia, Germany, Russian Federation, Singapore, Viet Nam, United States, Egypt, Madagascar, Sierra Leone, Ivory Coast, Thailand, Bolivia, Netherlands, Ireland, China, Slovakia, Nigeria, France, United Kingdom, Switzerland, Spain, Djibouti, Czech Republic, Zimbabwe, Suriname, Israel, Australia, Indonesia, Estonia</t>
  </si>
  <si>
    <t>DRC- Congo (Kinshasa), Myanmar, Cambodia, Malaysia, Kazakhstan, Portugal, Austria, Mongolia, Luxembourg, Korea, Republic of, Brazil, Guyana, Chile, Laos, Ecuador, Colombia, Argentina, Hungary, Japan, India, Canada, Belgium, Namibia, Taiwan, Peru, Germany, Ethiopia, Burundi, Russian Federation, Viet Nam, Singapore, United States, Egypt, Sierra Leone, Madagascar, Ivory Coast, Thailand, Bolivia, Netherlands, Ireland, China, Slovakia, Nigeria, France, Niger, Rwanda, United Kingdom, Switzerland, Spain, Djibouti, Czech Republic, Zimbabwe, Suriname, Israel, Australia, Indonesia, Estonia</t>
  </si>
  <si>
    <t>Turkey, Brazil, Australia, Indonesia</t>
  </si>
  <si>
    <t>DRC- Congo (Kinshasa), Myanmar, Cambodia, Malaysia, Kazakhstan, Portugal, Mongolia, Austria, Mozambique, Luxembourg, Guyana, Brazil, Korea, Republic of, Chile, Laos, Ecuador, Colombia, Argentina, Hungary, Japan, Congo (Brazzaville), India, Canada, Belgium, Namibia, Taiwan, Germany, Ethiopia, Burundi, Russian Federation, Singapore, Viet Nam, United States, Egypt, Madagascar, Sierra Leone, Ivory Coast, Thailand, Bolivia, Netherlands, China, Ireland, Slovakia, France, Nigeria, Rwanda, United Kingdom, Switzerland, Spain, Djibouti, Czech Republic, Zimbabwe, Suriname, Israel, Australia, Estonia, Indonesia</t>
  </si>
  <si>
    <t>Japan, China, Brazil, Australia, Chile, Peru, Germany</t>
  </si>
  <si>
    <t>CID000291</t>
  </si>
  <si>
    <t>Guangdong Rising Rare Metals-EO Materials Ltd.</t>
  </si>
  <si>
    <t>DRC- Congo (Kinshasa), Myanmar, Angola, Cambodia, Malaysia, Kazakhstan, Portugal, Mongolia, Austria, Mozambique, Luxembourg, Korea, Republic of, Brazil, Guyana, Chile, Laos, Ecuador, Colombia, Argentina, South Sudan, Hungary, Japan, Tanzania, Zambia, Congo (Brazzaville), India, Canada, Belgium, Namibia, Taiwan, South Africa, Central African Republic, Peru, Ethiopia, Germany, Russian Federation, Burundi, Singapore, Viet Nam, United States, Egypt, Madagascar, Sierra Leone, Ivory Coast, Bolivia, Thailand, Netherlands, China, Ireland, Slovakia, Nigeria, France, Niger, Rwanda, United Kingdom, Kenya, Switzerland, Spain, Djibouti, Czech Republic, Zimbabwe, Uganda, Suriname, Israel, Australia, Estonia, Indonesia</t>
  </si>
  <si>
    <t>Russian Federation, Taiwan, Brazil, Australia, Switzerland</t>
  </si>
  <si>
    <t>Saudi Arabia, Taiwan, United Kingdom, Chile, Indonesia</t>
  </si>
  <si>
    <t>Canada, United States, China, Mexico, Switzerland</t>
  </si>
  <si>
    <t>United States, China</t>
  </si>
  <si>
    <t>Lithuania</t>
  </si>
  <si>
    <t>Austria</t>
  </si>
  <si>
    <t>Austria, Indonesia</t>
  </si>
  <si>
    <t>Canada, Japan, Guyana, Mexico, Suriname, Congo (Brazzaville), Chile, Peru, Switzerland, Germany, Indonesia</t>
  </si>
  <si>
    <t>Rwanda</t>
  </si>
  <si>
    <t>Recycle/Scrap, Canada, Hong Kong, United States, China, Japan, Brazil, Germany, Indonesia</t>
  </si>
  <si>
    <t>DRC- Congo (Kinshasa), Myanmar, Cambodia, Malaysia, Kazakhstan, Portugal, Mongolia, Austria, Luxembourg, Brazil, Guyana, Korea, Republic of, Chile, Laos, Ecuador, Colombia, Argentina, Hungary, Japan, India, Canada, Belgium, Namibia, Taiwan, Peru, Germany, Ethiopia, Russian Federation, Singapore, Viet Nam, United States, Egypt, Sierra Leone, Madagascar, Ivory Coast, Thailand, Bolivia, Netherlands, Ireland, China, Slovakia, France, Nigeria, Philippines, United Kingdom, Switzerland, Spain, Djibouti, Czech Republic, Zimbabwe, Suriname, Israel, Australia, Indonesia, Estonia</t>
  </si>
  <si>
    <t>DRC- Congo (Kinshasa), Canada, Russian Federation, Mozambique, China, Brazil, Thailand, Australia</t>
  </si>
  <si>
    <t>China, Japan, Taiwan, Kazakhstan, Australia, Switzerland, Peru</t>
  </si>
  <si>
    <t>United Arab Emirates</t>
  </si>
  <si>
    <t>Recycle/Scrap, Australia, Switzerland, Germany</t>
  </si>
  <si>
    <t>Portugal</t>
  </si>
  <si>
    <t>Myanmar, Cambodia, Malaysia, Kazakhstan, Portugal, Mongolia, Austria, Luxembourg, Korea, Republic of, Guyana, Brazil, Chile, Laos, Ecuador, Colombia, Argentina, Hungary, Japan, India, Canada, Belgium, Namibia, Taiwan, Peru, Germany, Ethiopia, Russian Federation, Viet Nam, Singapore, United States, Egypt, Madagascar, Sierra Leone, Ivory Coast, Bolivia, Thailand, Netherlands, China, Ireland, Slovakia, France, Nigeria, Kyrgyzstan, United Kingdom, Switzerland, Spain, Djibouti, Czech Republic, Zimbabwe, Mexico, Suriname, Israel, Australia, Estonia, Indonesia</t>
  </si>
  <si>
    <t>Myanmar, Cambodia, Malaysia, Kazakhstan, Portugal, Austria, Mongolia, Luxembourg, Brazil, Guyana, Korea, Republic of, Chile, Laos, Ecuador, Colombia, Argentina, Hungary, Japan, India, Canada, Belgium, Namibia, Taiwan, Peru, Ethiopia, Germany, Russian Federation, Singapore, Viet Nam, United States, Egypt, Madagascar, Sierra Leone, Ivory Coast, Thailand, Bolivia, Netherlands, China, Ireland, Slovakia, France, Nigeria, Philippines, United Kingdom, Switzerland, Spain, Djibouti, Czech Republic, Zimbabwe, Suriname, Israel, Australia, Estonia, Indonesia</t>
  </si>
  <si>
    <t>DRC- Congo (Kinshasa), Myanmar, Cambodia, Malaysia, Kazakhstan, Portugal, Austria, Mongolia, Luxembourg, Korea, Republic of, Guyana, Brazil, Chile, Laos, Colombia, Ecuador, Argentina, Hungary, Japan, India, Canada, Belgium, Namibia, Taiwan, Peru, Ethiopia, Germany, Russian Federation, Viet Nam, Singapore, United States, Egypt, Sierra Leone, Madagascar, Ivory Coast, Bolivia, Thailand, Netherlands, Ireland, China, Poland, Slovakia, France, Nigeria, United Kingdom, Switzerland, Spain, Djibouti, Czech Republic, Zimbabwe, Suriname, Israel, Australia, Indonesia, Estonia</t>
  </si>
  <si>
    <t>CID004434</t>
  </si>
  <si>
    <t>Malaysia Smelting Corporation Berhad (Port Klang)</t>
  </si>
  <si>
    <t>Malaysia</t>
  </si>
  <si>
    <t>Canada, Papua New Guinea, Mongolia, Austria, Mozambique, Hong Kong, Japan, United Kingdom, Congo (Brazzaville), Chile</t>
  </si>
  <si>
    <t>DRC- Congo (Kinshasa), Myanmar, Cambodia, Malaysia, Kazakhstan, Portugal, Mongolia, Austria, Luxembourg, Korea, Republic of, Brazil, Guyana, Chile, Laos, Ecuador, Colombia, Argentina, Hungary, Japan, India, Canada, Belgium, Namibia, Taiwan, Peru, Germany, Ethiopia, Russian Federation, Singapore, Viet Nam, United States, Egypt, Madagascar, Sierra Leone, Ivory Coast, Bolivia, Thailand, Netherlands, China, Ireland, Slovakia, France, Nigeria, United Kingdom, Switzerland, Spain, Djibouti, Czech Republic, Zimbabwe, Suriname, Israel, Australia, Indonesia, Estonia</t>
  </si>
  <si>
    <t>DRC- Congo (Kinshasa), Myanmar, Angola, Cambodia, Malaysia, Kazakhstan, Portugal, Mongolia, Austria, Luxembourg, Brazil, Guyana, Korea, Republic of, Chile, Laos, Ecuador, Colombia, Argentina, South Sudan, Hungary, Japan, Tanzania, Zambia, Congo (Brazzaville), India, Canada, Belgium, Namibia, Taiwan, Central African Republic, Peru, Germany, Ethiopia, Burundi, Russian Federation, Singapore, Viet Nam, United States, Egypt, Sierra Leone, Madagascar, Ivory Coast, Thailand, Bolivia, Netherlands, China, Ireland, Slovakia, Nigeria, France, Recycle/Scrap, Rwanda, United Kingdom, Switzerland, Spain, Djibouti, Czech Republic, Uganda, Zimbabwe, Suriname, Israel, Australia, Estonia, Indonesia</t>
  </si>
  <si>
    <t>DRC- Congo (Kinshasa)</t>
  </si>
  <si>
    <t>DRC- Congo (Kinshasa), Argentina, United States, Japan, Uzbekistan, Zambia, Switzerland, Canada, China, Brazil, Mexico, Chile, Australia, Peru, Germany</t>
  </si>
  <si>
    <t>DRC- Congo (Kinshasa), Myanmar, Angola, Cambodia, Malaysia, Kazakhstan, Portugal, Austria, Mongolia, Mozambique, Luxembourg, Brazil, Guyana, Korea, Republic of, Chile, Laos, Ecuador, Colombia, Argentina, Hungary, South Sudan, Japan, Tanzania, Zambia, Congo (Brazzaville), India, Canada, Belgium, Namibia, Taiwan, Central African Republic, Peru, Ethiopia, Germany, Russian Federation, Burundi, Singapore, Viet Nam, United States, Egypt, Sierra Leone, Madagascar, Ivory Coast, Bolivia, Thailand, Netherlands, China, Ireland, Slovakia, France, Nigeria, Niger, Rwanda, United Kingdom, Switzerland, Spain, Djibouti, Czech Republic, Mexico, Zimbabwe, Uganda, Suriname, Israel, Australia, Estonia, Indonesia</t>
  </si>
  <si>
    <t>China, Peru</t>
  </si>
  <si>
    <t>Myanmar, Angola, Cambodia, Malaysia, Kazakhstan, Portugal, Austria, Mongolia, Luxembourg, Korea, Republic of, Brazil, Guyana, Chile, Laos, Ecuador, Colombia, Argentina, Hungary, South Sudan, Japan, Tanzania, Zambia, Congo (Brazzaville), India, Canada, Belgium, Namibia, Taiwan, Central African Republic, Peru, Ethiopia, Germany, Burundi, Russian Federation, Singapore, Viet Nam, United States, Egypt, Sierra Leone, Madagascar, Ivory Coast, Bolivia, Thailand, Netherlands, Ireland, China, Slovakia, France, Nigeria, Rwanda, United Kingdom, Switzerland, Spain, Djibouti, Czech Republic, Zimbabwe, Uganda, Suriname, Israel, Australia, Estonia, Indonesia</t>
  </si>
  <si>
    <t>DRC- Congo (Kinshasa), Myanmar, Cambodia, Malaysia, Kazakhstan, Portugal, Mongolia, Austria, Luxembourg, Brazil, Guyana, Korea, Republic of, Chile, Laos, Ecuador, Colombia, Argentina, Hungary, Japan, India, Canada, Belgium, Namibia, Taiwan, Peru, Germany, Ethiopia, Russian Federation, Singapore, Viet Nam, United States, Egypt, Sierra Leone, Madagascar, Ivory Coast, Thailand, Bolivia, Netherlands, Ireland, China, Slovakia, Nigeria, France, Rwanda, United Kingdom, Switzerland, Spain, Djibouti, Czech Republic, Zimbabwe, Suriname, Israel, Australia, Estonia, Indonesia</t>
  </si>
  <si>
    <t>CID002593</t>
  </si>
  <si>
    <t>PT Rajehan Ariq</t>
  </si>
  <si>
    <t>Uganda</t>
  </si>
  <si>
    <t>Myanmar, Papua New Guinea, Cambodia, Malaysia, Kazakhstan, Portugal, Austria, Mongolia, Luxembourg, Brazil, Korea, Republic of, Guyana, Chile, Laos, Colombia, Ecuador, Argentina, Hungary, Japan, India, Canada, Belgium, Namibia, Taiwan, Peru, Ethiopia, Germany, Russian Federation, Viet Nam, Singapore, Hong Kong, United States, Guinea, Egypt, Madagascar, Sierra Leone, Ivory Coast, Thailand, Bolivia, Netherlands, China, Ireland, Slovakia, Nigeria, France, Recycle/Scrap, Uzbekistan, United Kingdom, Spain, Djibouti, Czech Republic, Mexico, Zimbabwe, Suriname, Israel, Australia, Estonia, Indonesia</t>
  </si>
  <si>
    <t>Canada, China, Chile</t>
  </si>
  <si>
    <t>Myanmar, Angola, Cambodia, Malaysia, Kazakhstan, Portugal, Austria, Mongolia, Luxembourg, Korea, Republic of, Brazil, Guyana, Chile, Laos, Ecuador, Colombia, Argentina, South Sudan, Hungary, Japan, Tanzania, Zambia, Congo (Brazzaville), India, Canada, Belgium, Namibia, Taiwan, Central African Republic, Peru, Ethiopia, Germany, Burundi, Russian Federation, Viet Nam, Singapore, United States, Egypt, Madagascar, Sierra Leone, Ivory Coast, Bolivia, Thailand, Netherlands, China, Ireland, Slovakia, Nigeria, France, Rwanda, United Kingdom, Switzerland, Spain, Djibouti, Czech Republic, Uganda, Zimbabwe, Suriname, Israel, Australia, Indonesia, Estonia</t>
  </si>
  <si>
    <t>DRC- Congo (Kinshasa), Myanmar, Angola, Cambodia, Malaysia, Kazakhstan, Portugal, Austria, Mongolia, Morocco, Luxembourg, Guyana, Korea, Republic of, Brazil, Chile, Laos, Ecuador, Colombia, Argentina, Hungary, South Sudan, Japan, Tanzania, Zambia, Congo (Brazzaville), India, Canada, Belgium, Namibia, Taiwan, Central African Republic, Peru, Germany, Ethiopia, Russian Federation, Burundi, Singapore, Viet Nam, United States, Egypt, Madagascar, Sierra Leone, Ivory Coast, Thailand, Bolivia, Netherlands, Ireland, China, Poland, Slovakia, Nigeria, France, Rwanda, United Kingdom, Switzerland, Spain, Djibouti, Czech Republic, Zimbabwe, Uganda, Suriname, Israel, Australia, Indonesia, Estonia</t>
  </si>
  <si>
    <t>Myanmar, Cambodia, Malaysia, Kazakhstan, Portugal, Austria, Mongolia, Luxembourg, Guyana, Brazil, Korea, Republic of, Chile, Laos, Colombia, Ecuador, Argentina, Hungary, Japan, India, Canada, Belgium, Namibia, Taiwan, Peru, Germany, Ethiopia, Russian Federation, Viet Nam, Singapore, United States, Egypt, Madagascar, Sierra Leone, Ivory Coast, Bolivia, Thailand, Netherlands, Ireland, China, Slovakia, Nigeria, France, Uzbekistan, United Kingdom, Switzerland, Spain, Djibouti, Czech Republic, Zimbabwe, Mexico, Suriname, Israel, Australia, Estonia, Indonesia</t>
  </si>
  <si>
    <t>China, Brazil, Thailand, Peru, Germany</t>
  </si>
  <si>
    <t>DRC- Congo (Kinshasa), Myanmar, Cambodia, Malaysia, Kazakhstan, Portugal, Austria, Mongolia, Luxembourg, Korea, Republic of, Brazil, Guyana, Chile, Laos, Ecuador, Colombia, Argentina, Hungary, Japan, India, Canada, Belgium, Namibia, Taiwan, Peru, Germany, Ethiopia, Russian Federation, Viet Nam, Singapore, United States, Egypt, Sierra Leone, Madagascar, Ivory Coast, Bolivia, Thailand, Netherlands, China, Ireland, Slovakia, France, Nigeria, Niger, Rwanda, United Kingdom, Switzerland, Spain, Djibouti, Czech Republic, Mexico, Zimbabwe, Suriname, Israel, Australia, Indonesia, Estonia</t>
  </si>
  <si>
    <t>Canada, Russian Federation, Japan, Australia</t>
  </si>
  <si>
    <t>Andorra</t>
  </si>
  <si>
    <t>DRC- Congo (Kinshasa), Myanmar, Angola, Cambodia, Malaysia, Kazakhstan, Portugal, Mongolia, Austria, Mozambique, Mali, Luxembourg, Korea, Republic of, Guyana, Brazil, Chile, Laos, Colombia, Ecuador, Argentina, Hungary, South Sudan, Japan, Tanzania, Ghana, Zambia, Congo (Brazzaville), India, Canada, Belgium, Namibia, Taiwan, South Africa, Central African Republic, Peru, Germany, Ethiopia, Burundi, Russian Federation, Singapore, Viet Nam, United States, Guinea, Egypt, Madagascar, Sierra Leone, Ivory Coast, Thailand, Bolivia, Netherlands, China, Ireland, Slovakia, France, Nigeria, Niger, Rwanda, United Kingdom, Switzerland, Spain, Djibouti, Czech Republic, Mexico, Zimbabwe, Uganda, Suriname, Israel, Australia, Indonesia, Estonia</t>
  </si>
  <si>
    <t>China, Korea, Republic of</t>
  </si>
  <si>
    <t>DRC- Congo (Kinshasa), Myanmar, Angola, Cambodia, Malaysia, Kazakhstan, Portugal, Austria, Mongolia, Luxembourg, Brazil, Korea, Republic of, Guyana, Chile, Laos, Ecuador, Colombia, Argentina, Hungary, South Sudan, Japan, Tanzania, Zambia, Congo (Brazzaville), India, Canada, Belgium, Namibia, Taiwan, Italy, Central African Republic, Peru, Germany, Ethiopia, Russian Federation, Burundi, Viet Nam, Singapore, United States, Egypt, Madagascar, Sierra Leone, Ivory Coast, Bolivia, Thailand, Netherlands, China, Ireland, Slovakia, Nigeria, France, Rwanda, United Kingdom, Switzerland, Spain, Djibouti, Czech Republic, Zimbabwe, Uganda, Suriname, Israel, Australia, Indonesia, Estonia</t>
  </si>
  <si>
    <t>Hong Kong, United States, China, Japan, Australia, Peru, Switzerland</t>
  </si>
  <si>
    <t>Myanmar, Cambodia, Malaysia, Kazakhstan, Portugal, Austria, Mongolia, Luxembourg, Brazil, Korea, Republic of, Guyana, Chile, Laos, Ecuador, Colombia, Argentina, Hungary, Japan, India, Canada, Belgium, Namibia, Taiwan, Peru, Germany, Ethiopia, Russian Federation, Viet Nam, Singapore, United States, Egypt, Madagascar, Sierra Leone, Ivory Coast, Thailand, Bolivia, Netherlands, China, Ireland, Slovakia, France, Nigeria, United Kingdom, Switzerland, Spain, Djibouti, Czech Republic, Zimbabwe, Suriname, Israel, Australia, Indonesia, Estonia</t>
  </si>
  <si>
    <t>Myanmar, Cambodia, Malaysia, Kazakhstan, Portugal, Austria, Mongolia, Luxembourg, Korea, Republic of, Guyana, Brazil, Chile, Laos, Colombia, Ecuador, Argentina, Hungary, Japan, India, Canada, Belgium, Namibia, Taiwan, Peru, Germany, Ethiopia, Russian Federation, Viet Nam, Singapore, United States, Egypt, Madagascar, Sierra Leone, Ivory Coast, Bolivia, Thailand, Netherlands, Ireland, China, Slovakia, Nigeria, France, United Kingdom, Switzerland, Spain, Djibouti, Czech Republic, Zimbabwe, Suriname, Israel, Australia, Indonesia, Estonia</t>
  </si>
  <si>
    <t>Myanmar, Cambodia, Malaysia, Kazakhstan, Portugal, Mongolia, Austria, Luxembourg, Korea, Republic of, Guyana, Brazil, Chile, Laos, Ecuador, Colombia, Argentina, Hungary, Japan, India, Canada, Belgium, Namibia, Taiwan, Peru, Germany, Ethiopia, Russian Federation, Viet Nam, Singapore, United States, Egypt, Madagascar, Sierra Leone, Ivory Coast, Thailand, Bolivia, Netherlands, China, Ireland, Slovakia, Nigeria, France, Uzbekistan, United Kingdom, Switzerland, Spain, Djibouti, Czech Republic, Zimbabwe, Suriname, Israel, Australia, Estonia, Indonesia</t>
  </si>
  <si>
    <t>United States, Peru, Indonesia</t>
  </si>
  <si>
    <t>DRC- Congo (Kinshasa), Viet Nam, China, Japan, Malaysia, Peru, Indonesia</t>
  </si>
  <si>
    <t>Canada, Brazil, Malaysia, Australia, Chile, Bolivia, Peru, Switzerland, Germany, Ethiopia, Indonesia</t>
  </si>
  <si>
    <t>Myanmar, Cambodia, Malaysia, Kazakhstan, Portugal, Austria, Mongolia, Luxembourg, Korea, Republic of, Guyana, Brazil, Chile, Laos, Colombia, Ecuador, Argentina, Hungary, Japan, India, Canada, Belgium, Namibia, Taiwan, Peru, Ethiopia, Germany, Russian Federation, Viet Nam, Singapore, United States, Egypt, Sierra Leone, Madagascar, Ivory Coast, Thailand, Bolivia, Netherlands, Ireland, China, Slovakia, France, Nigeria, United Kingdom, Switzerland, Spain, Djibouti, Czech Republic, Zimbabwe, Suriname, Israel, Australia, Indonesia, Estonia</t>
  </si>
  <si>
    <t>Singapore, Hong Kong, United States, Japan, Uzbekistan, United Kingdom, Malaysia, Bolivia, Switzerland, Canada, Belgium, China, Mexico, South Africa, Chile, Australia, Indonesia</t>
  </si>
  <si>
    <t>China, Taiwan, Brazil, Australia, Peru</t>
  </si>
  <si>
    <t>DRC- Congo (Kinshasa), Myanmar, Cambodia, Malaysia, Kazakhstan, Portugal, Austria, Mongolia, Luxembourg, Korea, Republic of, Brazil, Guyana, Chile, Laos, Ecuador, Argentina, Hungary, Japan, India, Canada, Belgium, Namibia, Taiwan, Peru, Ethiopia, Germany, Russian Federation, Viet Nam, United States, Egypt, Madagascar, Sierra Leone, Ivory Coast, Thailand, Bolivia, Netherlands, China, Ireland, Slovakia, France, Nigeria, United Kingdom, Switzerland, Spain, Djibouti, Czech Republic, Zimbabwe, Suriname, Israel, Australia, Indonesia, Estonia</t>
  </si>
  <si>
    <t>DRC- Congo (Kinshasa), Myanmar, Angola, Cambodia, Malaysia, Kazakhstan, Portugal, Austria, Mongolia, Mozambique, Luxembourg, Guyana, Korea, Republic of, Brazil, Chile, Laos, Ecuador, Colombia, Argentina, South Sudan, Hungary, Japan, Tanzania, Zambia, Congo (Brazzaville), India, Canada, Belgium, Namibia, Taiwan, South Africa, Central African Republic, Peru, Germany, Ethiopia, Burundi, Russian Federation, Viet Nam, Singapore, United States, Egypt, Madagascar, Sierra Leone, Ivory Coast, Bolivia, Thailand, Netherlands, China, Ireland, Slovakia, France, Nigeria, Philippines, Rwanda, United Kingdom, Kenya, Switzerland, Spain, Djibouti, Czech Republic, Uganda, Zimbabwe, Suriname, Israel, Australia, Estonia, Indonesia</t>
  </si>
  <si>
    <t>DRC- Congo (Kinshasa), Myanmar, Angola, Cambodia, Malaysia, Kazakhstan, Portugal, Austria, Mongolia, Mozambique, Luxembourg, Korea, Republic of, Brazil, Guyana, Chile, Laos, Ecuador, Colombia, Argentina, South Sudan, Hungary, Japan, Tanzania, Zambia, Congo (Brazzaville), India, Canada, Belgium, Namibia, Taiwan, Central African Republic, Peru, Ethiopia, Germany, Russian Federation, Burundi, Singapore, Viet Nam, United States, Egypt, Sierra Leone, Madagascar, Ivory Coast, Bolivia, Thailand, Netherlands, Ireland, China, Slovakia, Nigeria, France, Rwanda, United Kingdom, Switzerland, Spain, Djibouti, Czech Republic, Uganda, Zimbabwe, Suriname, Israel, Australia, Indonesia, Estonia</t>
  </si>
  <si>
    <t>Netherlands, Philippines, China, Thailand</t>
  </si>
  <si>
    <t>United States, Japan, Philippines, Australia, Chile, Indonesia</t>
  </si>
  <si>
    <t>Russian Federation, United States, Philippines, Kazakhstan, Peru</t>
  </si>
  <si>
    <t>Canada, Mozambique, China, Australia, Switzerland</t>
  </si>
  <si>
    <t>Canada, Russian Federation, Belgium, United States, Japan, China, Thailand, Bolivia, Australia, Peru, Switzerland, Indonesia</t>
  </si>
  <si>
    <t>DRC- Congo (Kinshasa), Papua New Guinea, Hong Kong, Guinea, Philippines, Tanzania, Ghana, Malaysia, Switzerland, Canada, Austria, Mozambique, Mali, China, Namibia, South Africa, Jersey, Australia, Germany</t>
  </si>
  <si>
    <t>China, Japan, Taiwan, Brazil</t>
  </si>
  <si>
    <t>Singapore, Hong Kong, United States, Japan, Uzbekistan, United Kingdom, Malaysia, Switzerland, Canada, Belgium, China, Mexico, South Africa, Chile, Australia</t>
  </si>
  <si>
    <t>SAMWON METALS Corp.</t>
  </si>
  <si>
    <t>Canada, Sweden, Hong Kong, China, Korea, Republic of, Australia</t>
  </si>
  <si>
    <t>Recycle/Scrap, Canada, Japan, Bolivia, Portugal, Peru, Spain</t>
  </si>
  <si>
    <t>Myanmar, Cambodia, Malaysia, Kazakhstan, Portugal, Austria, Mongolia, Luxembourg, Brazil, Guyana, Korea, Republic of, Chile, Laos, Ecuador, Colombia, Argentina, Hungary, Japan, India, Canada, Belgium, Namibia, Taiwan, Peru, Ethiopia, Germany, Russian Federation, Viet Nam, Singapore, United States, Egypt, Madagascar, Sierra Leone, Ivory Coast, Bolivia, Thailand, Netherlands, Ireland, China, Slovakia, Nigeria, France, United Kingdom, Switzerland, Spain, Djibouti, Czech Republic, Zimbabwe, Suriname, Israel, Australia, Indonesia, Estonia</t>
  </si>
  <si>
    <t>Viet Nam, Indonesia</t>
  </si>
  <si>
    <t>Canada, Hong Kong, United States, China, Japan, United Kingdom, Australia, Indonesia</t>
  </si>
  <si>
    <t>China, Japan, Brazil, Malaysia, Spain</t>
  </si>
  <si>
    <t>Russian Federation, China</t>
  </si>
  <si>
    <t>Canada, United States, Japan, Guyana, Mexico, Suriname, Chile, Switzerland, Peru, Germany</t>
  </si>
  <si>
    <t>United States, Japan, China, Rwanda, Chile</t>
  </si>
  <si>
    <t>Russian Federation, China, Peru</t>
  </si>
  <si>
    <t>Mongolia, China, Mexico</t>
  </si>
  <si>
    <t>DRC- Congo (Kinshasa), Myanmar, Cambodia, Malaysia, Kazakhstan, Portugal, Mongolia, Austria, Luxembourg, Brazil, Guyana, Korea, Republic of, Chile, Laos, Ecuador, Colombia, Argentina, Hungary, Japan, India, Canada, Belgium, Namibia, Taiwan, Peru, Germany, Ethiopia, Russian Federation, Viet Nam, Singapore, United States, Egypt, Madagascar, Sierra Leone, Ivory Coast, Thailand, Bolivia, Netherlands, Ireland, China, Slovakia, Nigeria, France, Philippines, Rwanda, United Kingdom, Switzerland, Spain, Djibouti, Czech Republic, Zimbabwe, Suriname, Israel, Australia, Estonia, Indonesia</t>
  </si>
  <si>
    <t>Canada, Russian Federation, United States, China, Brazil, Mexico, Portugal</t>
  </si>
  <si>
    <t>China, South Africa</t>
  </si>
  <si>
    <t>Zimbabwe</t>
  </si>
  <si>
    <t>DRC- Congo (Kinshasa), Myanmar, Cambodia, Malaysia, Kazakhstan, Portugal, Mongolia, Austria, Luxembourg, Brazil, Guyana, Korea, Republic of, Chile, Laos, Colombia, Ecuador, Argentina, Hungary, Japan, India, Canada, Belgium, Namibia, Taiwan, Peru, Germany, Ethiopia, Russian Federation, Singapore, Viet Nam, United States, Egypt, Sierra Leone, Madagascar, Ivory Coast, Thailand, Bolivia, Netherlands, China, Ireland, Slovakia, France, Nigeria, United Kingdom, Switzerland, Spain, Djibouti, Czech Republic, Zimbabwe, Suriname, Israel, Australia, Estonia, Indonesia</t>
  </si>
  <si>
    <t>CID004397</t>
  </si>
  <si>
    <t>Lianyou Resources Co., Ltd.</t>
  </si>
  <si>
    <t>CID004506</t>
  </si>
  <si>
    <t>GG Refinery Ltd.</t>
  </si>
  <si>
    <t>Tanzania</t>
  </si>
  <si>
    <t>CID004619</t>
  </si>
  <si>
    <t>Kenee Mining Corporation Vietnam</t>
  </si>
  <si>
    <t>Myanmar, Cambodia, Malaysia, Kazakhstan, Portugal, Austria, Mongolia, Luxembourg, Korea, Republic of, Brazil, Guyana, Chile, Laos, Ecuador, Colombia, Argentina, Hungary, Japan, India, Canada, Belgium, Namibia, Taiwan, Peru, Ethiopia, Germany, Russian Federation, Singapore, Viet Nam, United States, Egypt, Madagascar, Sierra Leone, Ivory Coast, Thailand, Bolivia, Netherlands, China, Ireland, Slovakia, Nigeria, France, United Kingdom, Switzerland, Spain, Djibouti, Czech Republic, Zimbabwe, Suriname, Israel, Australia, Indonesia, Estonia</t>
  </si>
  <si>
    <t>Recycle/Scrap, Turkey, Italy, Mexico, Australia</t>
  </si>
  <si>
    <t>Myanmar, Cambodia, Malaysia, Kazakhstan, Portugal, Mongolia, Austria, Mozambique, Luxembourg, Korea, Republic of, Guyana, Brazil, Jersey, Chile, Laos, Ecuador, Colombia, Argentina, Hungary, Japan, India, Canada, Belgium, Namibia, Taiwan, South Africa, Peru, Germany, Ethiopia, Russian Federation, Singapore, Viet Nam, United States, Egypt, Madagascar, Sierra Leone, Ivory Coast, Bolivia, Thailand, Netherlands, China, Ireland, Slovakia, Nigeria, France, United Kingdom, Kenya, Switzerland, Spain, Djibouti, Czech Republic, Zimbabwe, Suriname, Israel, Australia, Indonesia, Estonia</t>
  </si>
  <si>
    <t>Myanmar, Cambodia, Malaysia, Kazakhstan, Portugal, Austria, Mongolia, Luxembourg, Guyana, Korea, Republic of, Brazil, Chile, Laos, Ecuador, Colombia, Argentina, Hungary, Japan, India, Canada, Belgium, Namibia, Taiwan, Peru, Germany, Ethiopia, Russian Federation, Viet Nam, Singapore, United States, Egypt, Sierra Leone, Madagascar, Ivory Coast, Thailand, Bolivia, Netherlands, Ireland, China, Slovakia, France, Nigeria, United Kingdom, Switzerland, Spain, Djibouti, Czech Republic, Zimbabwe, Suriname, Israel, Australia, Indonesia, Estonia</t>
  </si>
  <si>
    <t>Myanmar, Cambodia, Malaysia, Kazakhstan, Portugal, Austria, Mongolia, Luxembourg, Guyana, Brazil, Korea, Republic of, Chile, Laos, Colombia, Ecuador, Argentina, Hungary, Japan, India, Canada, Belgium, Namibia, Taiwan, Peru, Germany, Ethiopia, Russian Federation, Singapore, Viet Nam, United States, Egypt, Madagascar, Sierra Leone, Ivory Coast, Bolivia, Thailand, Netherlands, China, Ireland, Slovakia, Nigeria, France, United Kingdom, Switzerland, Spain, Djibouti, Czech Republic, Zimbabwe, Suriname, Israel, Australia, Estonia, Indonesia</t>
  </si>
  <si>
    <t>Saudi Arabia</t>
  </si>
  <si>
    <t>Saudi Arabia, Canada, Japan, Taiwan, Australia</t>
  </si>
  <si>
    <t>Myanmar, Cambodia, Malaysia, Kazakhstan, Portugal, Mongolia, Austria, Luxembourg, Guyana, Korea, Republic of, Brazil, Chile, Laos, Ecuador, Colombia, Argentina, Hungary, Japan, India, Canada, Belgium, Namibia, Taiwan, Peru, Ethiopia, Germany, Russian Federation, Viet Nam, Singapore, United States, Egypt, Madagascar, Sierra Leone, Ivory Coast, Bolivia, Thailand, Netherlands, Ireland, China, Slovakia, France, Nigeria, United Kingdom, Switzerland, Spain, Djibouti, Czech Republic, Zimbabwe, Suriname, Israel, Australia, Estonia, Indonesia</t>
  </si>
  <si>
    <t>Myanmar, Cambodia, Malaysia, Kazakhstan, Portugal, Mongolia, Austria, Luxembourg, Guyana, Korea, Republic of, Brazil, Chile, Laos, Colombia, Ecuador, Argentina, Hungary, Japan, India, Canada, Belgium, Namibia, Taiwan, Peru, Ethiopia, Germany, Russian Federation, Viet Nam, Singapore, United States, Egypt, Madagascar, Sierra Leone, Ivory Coast, Thailand, Bolivia, Netherlands, China, Ireland, Slovakia, Nigeria, France, United Kingdom, Switzerland, Spain, Djibouti, Czech Republic, Zimbabwe, Suriname, Israel, Australia, Indonesia, Estonia</t>
  </si>
  <si>
    <t>China, Mexico</t>
  </si>
  <si>
    <t>DRC- Congo (Kinshasa), Niger, Japan, Rwanda, Malaysia, Thailand, Bolivia, Portugal, Switzerland, Spain, Canada, Mozambique, China, Brazil, Australia, Nigeria, Chile, Peru, Indonesia</t>
  </si>
  <si>
    <t>New Zealand</t>
  </si>
  <si>
    <t>Recycle/Scrap, New Zealand, United States</t>
  </si>
  <si>
    <t>Canada, Philippines, China, Japan, Brazil, Malaysia, Bolivia, Peru</t>
  </si>
  <si>
    <t>Kyrgyzstan</t>
  </si>
  <si>
    <t>Brazil, Australia, Kyrgyzstan</t>
  </si>
  <si>
    <t>Czech Republic</t>
  </si>
  <si>
    <t>Canada, Hong Kong, United States, China, Japan, Mexico, South Africa, United Kingdom, Australia, Switzerland, Indonesia</t>
  </si>
  <si>
    <t>Canada, United States, Japan, China, Australia</t>
  </si>
  <si>
    <t>Brazil, South Africa, Australia</t>
  </si>
  <si>
    <t>Myanmar, Cambodia, Malaysia, Kazakhstan, Portugal, Mongolia, Austria, Luxembourg, Guyana, Korea, Republic of, Brazil, Chile, Laos, Ecuador, Argentina, Hungary, Japan, India, Canada, Belgium, Namibia, Taiwan, Peru, Germany, Ethiopia, Russian Federation, Viet Nam, United States, Egypt, Madagascar, Sierra Leone, Ivory Coast, Bolivia, Thailand, Netherlands, Ireland, China, Slovakia, France, Nigeria, United Kingdom, Switzerland, Spain, Djibouti, Czech Republic, Zimbabwe, Suriname, Israel, Australia, Estonia, Indonesia</t>
  </si>
  <si>
    <t>CID002037</t>
  </si>
  <si>
    <t>Myanmar, Cambodia, Malaysia, Kazakhstan, Portugal, Austria, Mongolia, Luxembourg, Brazil, Korea, Republic of, Guyana, Chile, Laos, Ecuador, Argentina, Hungary, Japan, India, Canada, Belgium, Namibia, Taiwan, Peru, Germany, Ethiopia, Russian Federation, Viet Nam, Singapore, United States, Egypt, Sierra Leone, Madagascar, Ivory Coast, Bolivia, Thailand, Netherlands, China, Ireland, Slovakia, France, Nigeria, United Kingdom, Switzerland, Spain, Djibouti, Czech Republic, Zimbabwe, Suriname, Israel, Australia, Indonesia, Estonia</t>
  </si>
  <si>
    <t>Australia</t>
  </si>
  <si>
    <t>Papua New Guinea, Hong Kong, Guinea, China, Korea, Republic of, Australia, Chile, Bolivia, Peru</t>
  </si>
  <si>
    <t>Russian Federation, China, Korea, Republic of, Brazil, Mexico, Bolivia, Chile, Indonesia</t>
  </si>
  <si>
    <t>Belgium</t>
  </si>
  <si>
    <t>DRC- Congo (Kinshasa), Myanmar, Cambodia, Malaysia, Kazakhstan, Portugal, Mongolia, Austria, Luxembourg, Korea, Republic of, Brazil, Guyana, Chile, Laos, Colombia, Ecuador, Argentina, Hungary, Japan, India, Canada, Belgium, Namibia, Taiwan, Peru, Germany, Ethiopia, Russian Federation, Viet Nam, Singapore, United States, Egypt, Sierra Leone, Madagascar, Ivory Coast, Bolivia, Thailand, Netherlands, China, Ireland, Slovakia, France, Nigeria, United Kingdom, Switzerland, Spain, Djibouti, Czech Republic, Zimbabwe, Suriname, Israel, Australia, Indonesia, Estonia</t>
  </si>
  <si>
    <t>Myanmar, Cambodia, Malaysia, Kazakhstan, Portugal, Austria, Mongolia, Luxembourg, Guyana, Brazil, Korea, Republic of, Chile, Laos, Ecuador, Colombia, Argentina, Hungary, Japan, India, Canada, Belgium, Namibia, Taiwan, Peru, Germany, Ethiopia, Russian Federation, Singapore, Viet Nam, United States, Egypt, Madagascar, Sierra Leone, Ivory Coast, Thailand, Bolivia, Netherlands, Ireland, China, Slovakia, Nigeria, France, United Kingdom, Switzerland, Spain, Djibouti, Czech Republic, Mexico, Zimbabwe, Suriname, Israel, Australia, Indonesia, Estonia</t>
  </si>
  <si>
    <t>Recycle/Scrap, Canada, Mozambique, Japan, Bolivia, Australia, Indonesia</t>
  </si>
  <si>
    <t>Colombia</t>
  </si>
  <si>
    <t>Recycle/Scrap, Brazil, Korea, Republic of, South Africa, Australia</t>
  </si>
  <si>
    <t>Japan, Brazil, United Kingdom, Malaysia, Chile, Australia</t>
  </si>
  <si>
    <t>Japan, Mexico, Italy, Australia</t>
  </si>
  <si>
    <t>Myanmar, Cambodia, Malaysia, Kazakhstan, Portugal, Mongolia, Austria, Mozambique, Luxembourg, Brazil, Korea, Republic of, Guyana, Chile, Laos, Colombia, Ecuador, Argentina, Hungary, Japan, India, Canada, Belgium, Namibia, Taiwan, Peru, Ethiopia, Germany, Russian Federation, Singapore, Viet Nam, United States, Egypt, Sierra Leone, Madagascar, Ivory Coast, Bolivia, Thailand, Netherlands, China, Ireland, Slovakia, Nigeria, France, Rwanda, United Kingdom, Switzerland, Spain, Djibouti, Czech Republic, Zimbabwe, Suriname, Israel, Australia, Estonia, Indonesia</t>
  </si>
  <si>
    <t>Myanmar, Cambodia, Malaysia, Kazakhstan, Portugal, Mongolia, Austria, Luxembourg, Guyana, Brazil, Korea, Republic of, Chile, Laos, Colombia, Ecuador, Argentina, Hungary, Japan, India, Canada, Belgium, Namibia, Taiwan, Peru, Ethiopia, Germany, Russian Federation, Singapore, Viet Nam, Hong Kong, United States, Egypt, Sierra Leone, Madagascar, Ivory Coast, Bolivia, Thailand, Netherlands, Ireland, China, Slovakia, Nigeria, France, Philippines, United Kingdom, Switzerland, Spain, Djibouti, Czech Republic, Zimbabwe, Mexico, Suriname, Israel, Australia, Estonia, Indonesia</t>
  </si>
  <si>
    <t>Austria, China, Australia</t>
  </si>
  <si>
    <t>Ghana</t>
  </si>
  <si>
    <t>Myanmar, Cambodia, Malaysia, Kazakhstan, Portugal, Austria, Mongolia, Luxembourg, Korea, Republic of, Brazil, Guyana, Chile, Laos, Ecuador, Colombia, Argentina, Hungary, Japan, India, Canada, Belgium, Namibia, Taiwan, Peru, Germany, Ethiopia, Russian Federation, Viet Nam, Singapore, United States, Egypt, Sierra Leone, Madagascar, Ivory Coast, Bolivia, Thailand, Netherlands, Ireland, China, Slovakia, France, Nigeria, United Kingdom, Switzerland, Spain, Djibouti, Czech Republic, Zimbabwe, Suriname, Israel, Australia, Indonesia, Estonia</t>
  </si>
  <si>
    <t>Myanmar, Cambodia, Malaysia, Kazakhstan, Portugal, Austria, Mongolia, Luxembourg, Brazil, Guyana, Korea, Republic of, Chile, Laos, Colombia, Ecuador, Argentina, Hungary, Japan, India, Canada, Belgium, Namibia, Taiwan, Peru, Ethiopia, Germany, Russian Federation, Viet Nam, Singapore, United States, Egypt, Sierra Leone, Madagascar, Ivory Coast, Thailand, Bolivia, Netherlands, Ireland, China, Slovakia, France, Nigeria, United Kingdom, Switzerland, Spain, Djibouti, Czech Republic, Zimbabwe, Suriname, Israel, Australia, Estonia, Indonesia</t>
  </si>
  <si>
    <t>Armenia, Recycle/Scrap, Burundi, Mozambique, Niger, Japan, Rwanda, Mexico, Nigeria</t>
  </si>
  <si>
    <t>Canada, United States, Japan, Australia, Chile, Peru, Indonesia</t>
  </si>
  <si>
    <t>Singapore, China, Switzerland</t>
  </si>
  <si>
    <t>DRC- Congo (Kinshasa), Myanmar, Cambodia, Malaysia, Kazakhstan, Portugal, Austria, Mongolia, Luxembourg, Brazil, Korea, Republic of, Guyana, Chile, Laos, Ecuador, Colombia, Argentina, Hungary, India, Canada, Belgium, Namibia, Taiwan, Peru, Germany, Ethiopia, Russian Federation, Viet Nam, Singapore, United States, Egypt, Sierra Leone, Madagascar, Ivory Coast, Bolivia, Thailand, Netherlands, China, Ireland, Slovakia, Nigeria, France, Philippines, United Kingdom, Switzerland, Spain, Djibouti, Czech Republic, Zimbabwe, Suriname, Israel, Australia, Estonia, Indonesia</t>
  </si>
  <si>
    <t>Russian Federation, Papua New Guinea, Japan, Malaysia, Bolivia, Canada, Mongolia, Mozambique, China, Brazil, Poland, Australia, Peru, Kyrgyzstan, Tajikistan, Indonesia</t>
  </si>
  <si>
    <t>DRC- Congo (Kinshasa), Myanmar, Angola, Cambodia, Malaysia, Kazakhstan, Portugal, Mongolia, Austria, Mozambique, Luxembourg, Korea, Republic of, Brazil, Guyana, Chile, Laos, Colombia, Ecuador, Argentina, Hungary, South Sudan, Japan, Tanzania, Zambia, Congo (Brazzaville), Belarus, India, Canada, Belgium, Namibia, Taiwan, Central African Republic, Peru, Ethiopia, Germany, Burundi, Russian Federation, Singapore, Viet Nam, United States, Egypt, Sierra Leone, Madagascar, Ivory Coast, Bolivia, Thailand, Netherlands, China, Ireland, Slovakia, France, Nigeria, Rwanda, United Kingdom, Switzerland, Spain, Djibouti, Czech Republic, Zimbabwe, Uganda, Suriname, Israel, Australia, Indonesia, Estonia</t>
  </si>
  <si>
    <t>Russian Federation, Taiwan, Germany</t>
  </si>
  <si>
    <t>XinXing Haorong Electronic Material Co., Ltd.</t>
  </si>
  <si>
    <t>Viet Nam, Turkey, Brazil</t>
  </si>
  <si>
    <t>Myanmar</t>
  </si>
  <si>
    <t>Myanmar, Cambodia, Malaysia, Kazakhstan, Portugal, Austria, Mongolia, Mozambique, Luxembourg, Guyana, Korea, Republic of, Brazil, Chile, Laos, Ecuador, Colombia, Argentina, Hungary, Japan, India, Canada, Belgium, Namibia, Taiwan, Peru, Ethiopia, Germany, Russian Federation, Viet Nam, Singapore, United States, Egypt, Sierra Leone, Madagascar, Ivory Coast, Thailand, Bolivia, Netherlands, China, Ireland, Slovakia, Nigeria, France, United Kingdom, Switzerland, Spain, Djibouti, Czech Republic, Zimbabwe, Suriname, Israel, Australia, Indonesia, Estonia</t>
  </si>
  <si>
    <t>Canada, China, Japan, Australia</t>
  </si>
  <si>
    <t>Sweden</t>
  </si>
  <si>
    <t>Canada, Sweden, Ireland, China, Finland, Indonesia</t>
  </si>
  <si>
    <t>United States, Japan, Rwanda, Sierra Leone, Bolivia, Thailand, India, Canada, Mozambique, China, Namibia, Brazil, Korea, Republic of, Zimbabwe, Australia, Germany, Ethiopia</t>
  </si>
  <si>
    <t>United States, Brazil, Poland</t>
  </si>
  <si>
    <t>Canada, Russian Federation, China, Philippines, Brazil, Italy, Malaysia, Bolivia, Switzerland, Peru</t>
  </si>
  <si>
    <t>CID004430</t>
  </si>
  <si>
    <t>Shinwon Tungsten (Fujian Shanghang) Co., Ltd.</t>
  </si>
  <si>
    <t>Netherlands</t>
  </si>
  <si>
    <t>DRC- Congo (Kinshasa), Myanmar, Cambodia, Malaysia, Kazakhstan, Portugal, Austria, Mongolia, Luxembourg, Guyana, Korea, Republic of, Brazil, Chile, Laos, Ecuador, Colombia, Argentina, Hungary, Japan, India, Canada, Belgium, Namibia, Taiwan, Peru, Germany, Ethiopia, Russian Federation, Viet Nam, Singapore, United States, Egypt, Sierra Leone, Madagascar, Ivory Coast, Thailand, Bolivia, Netherlands, Ireland, China, Slovakia, Nigeria, France, United Kingdom, Switzerland, Spain, Djibouti, Czech Republic, Zimbabwe, Suriname, Israel, Australia, Indonesia, Estonia</t>
  </si>
  <si>
    <t>Russian Federation, China, Bolivia</t>
  </si>
  <si>
    <t>Canada, Mozambique, United States, Japan, China, Brazil, Australia</t>
  </si>
  <si>
    <t>Myanmar, Cambodia, Malaysia, Kazakhstan, Portugal, Mongolia, Austria, Luxembourg, Guyana, Brazil, Korea, Republic of, Chile, Laos, Ecuador, Colombia, Argentina, Hungary, Japan, India, Canada, Belgium, Namibia, Taiwan, Peru, Ethiopia, Germany, Russian Federation, Viet Nam, Singapore, United States, Egypt, Madagascar, Sierra Leone, Ivory Coast, Bolivia, Thailand, Netherlands, China, Ireland, Slovakia, Nigeria, France, United Kingdom, Switzerland, Spain, Djibouti, Czech Republic, Zimbabwe, Suriname, Israel, Australia, Indonesia, Estonia</t>
  </si>
  <si>
    <t>Canada, Hong Kong, United States, China, Uzbekistan, Malaysia, Bermuda, Australia, Chile, Peru, Indonesia</t>
  </si>
  <si>
    <t>Myanmar, Cambodia, Malaysia, Kazakhstan, Portugal, Mongolia, Austria, Luxembourg, Brazil, Korea, Republic of, Guyana, Chile, Laos, Ecuador, Colombia, Argentina, Hungary, Japan, India, Canada, Belgium, Namibia, Taiwan, Peru, Germany, Ethiopia, Russian Federation, Singapore, Viet Nam, United States, Egypt, Sierra Leone, Madagascar, Ivory Coast, Bolivia, Thailand, Netherlands, China, Ireland, Slovakia, France, Nigeria, United Kingdom, Switzerland, Spain, Djibouti, Czech Republic, Zimbabwe, Suriname, Israel, Australia, Indonesia, Estonia</t>
  </si>
  <si>
    <t>Myanmar, Cambodia, Malaysia, Kazakhstan, Portugal, Austria, Mongolia, Luxembourg, Korea, Republic of, Guyana, Brazil, Chile, Laos, Colombia, Ecuador, Argentina, Hungary, Japan, India, Canada, Belgium, Namibia, Taiwan, Peru, Germany, Ethiopia, Russian Federation, Singapore, Viet Nam, United States, Egypt, Madagascar, Sierra Leone, Ivory Coast, Thailand, Bolivia, Netherlands, Ireland, China, Slovakia, Nigeria, France, United Kingdom, Switzerland, Spain, Djibouti, Czech Republic, Zimbabwe, Suriname, Israel, Australia, Indonesia, Estonia</t>
  </si>
  <si>
    <t>United States, India</t>
  </si>
  <si>
    <t>CID002844</t>
  </si>
  <si>
    <t>HuiChang Hill Tin Industry Co., Ltd.</t>
  </si>
  <si>
    <t>Norway</t>
  </si>
  <si>
    <t>Myanmar, Cambodia, Malaysia, Kazakhstan, Portugal, Austria, Mongolia, Luxembourg, Korea, Republic of, Brazil, Guyana, Chile, Laos, Ecuador, Colombia, Argentina, Hungary, Japan, India, Canada, Belgium, Namibia, Taiwan, Peru, Germany, Ethiopia, Russian Federation, Viet Nam, Singapore, United States, Egypt, Sierra Leone, Madagascar, Ivory Coast, Thailand, Bolivia, Netherlands, China, Ireland, Slovakia, France, Nigeria, United Kingdom, Switzerland, Spain, Djibouti, Czech Republic, Zimbabwe, Suriname, Israel, Australia, Estonia, Indonesia</t>
  </si>
  <si>
    <t>Recycle/Scrap, Hong Kong, Philippines, Malaysia, Canada, Austria, Mongolia, Mozambique, China, Mexico, South Africa, Jersey, Australia, Germany</t>
  </si>
  <si>
    <t>Argentina, Singapore, Hong Kong, China, Philippines, South Africa, Chile, Switzerland, Indonesia</t>
  </si>
  <si>
    <t>Myanmar, Cambodia, Malaysia, Kazakhstan, Portugal, Austria, Mongolia, Luxembourg, Korea, Republic of, Guyana, Brazil, Chile, Laos, Ecuador, Colombia, Argentina, Hungary, Japan, India, Canada, Belgium, Namibia, Taiwan, Peru, Ethiopia, Germany, Russian Federation, Viet Nam, Singapore, United States, Egypt, Madagascar, Sierra Leone, Ivory Coast, Thailand, Bolivia, Netherlands, Ireland, China, Slovakia, Nigeria, France, United Kingdom, Switzerland, Spain, Djibouti, Czech Republic, Zimbabwe, Suriname, Israel, Australia, Indonesia, Estonia</t>
  </si>
  <si>
    <t>Myanmar, Hong Kong, United States, Malaysia, Bolivia, Canada, Belgium, China, Brazil, Australia, Peru, Ethiopia, Germany, Indonesia</t>
  </si>
  <si>
    <t>Canada, Japan, China, Bolivia</t>
  </si>
  <si>
    <t>DRC- Congo (Kinshasa), Myanmar, Angola, Cambodia, Malaysia, Kazakhstan, Mongolia, Austria, Mozambique, Luxembourg, Guyana, Korea, Republic of, Laos, Colombia, Ecuador, Argentina, Hungary, South Sudan, Tanzania, Zambia, Congo (Brazzaville), India, Belgium, Namibia, Taiwan, South Africa, Central African Republic, Ethiopia, Germany, Burundi, Russian Federation, Singapore, Viet Nam, United States, Egypt, Madagascar, Sierra Leone, Ivory Coast, Netherlands, Ireland, China, Slovakia, France, United Kingdom, Kenya, Djibouti, Czech Republic, Zimbabwe, Uganda, Suriname, Israel, Australia, Estonia, Indonesia</t>
  </si>
  <si>
    <t>Myanmar, Cambodia, Malaysia, Kazakhstan, Portugal, Austria, Mongolia, Luxembourg, Brazil, Guyana, Korea, Republic of, Chile, Laos, Colombia, Ecuador, Argentina, Hungary, Japan, India, Canada, Belgium, Namibia, Taiwan, Peru, Germany, Ethiopia, Russian Federation, Singapore, Viet Nam, Hong Kong, United States, Egypt, Madagascar, Sierra Leone, Ivory Coast, Thailand, Bolivia, Netherlands, China, Ireland, Slovakia, Nigeria, France, United Kingdom, Switzerland, Djibouti, Czech Republic, Zimbabwe, Suriname, Israel, Australia, Estonia, Indonesia</t>
  </si>
  <si>
    <t>Recycle/Scrap, China, Philippines, Japan, Brazil, Sierra Leone, Thailand, Nigeria, Laos, Germany</t>
  </si>
  <si>
    <t>Argentina, Papua New Guinea, Singapore, Guinea, United States, Japan, Canada, China, Brazil, Mexico, Australia, Chile, Peru</t>
  </si>
  <si>
    <t>DRC- Congo (Kinshasa), Myanmar, Cambodia, Malaysia, Kazakhstan, Portugal, Armenia, Mongolia, Austria, Mozambique, Luxembourg, Guyana, Brazil, Korea, Republic of, Chile, Laos, Ecuador, Colombia, Argentina, Hungary, Japan, India, Canada, Belgium, Namibia, Taiwan, Peru, Germany, Ethiopia, Russian Federation, Viet Nam, Singapore, United States, Egypt, Sierra Leone, Madagascar, Ivory Coast, Bolivia, Thailand, Netherlands, Ireland, China, Slovakia, France, Nigeria, United Kingdom, Switzerland, Spain, Djibouti, Czech Republic, Zimbabwe, Mexico, Suriname, Israel, Australia, Estonia, Indonesia</t>
  </si>
  <si>
    <t>DRC- Congo (Kinshasa), Myanmar, Angola, Cambodia, Malaysia, Kazakhstan, Portugal, Mongolia, Austria, Mozambique, Luxembourg, Brazil, Korea, Republic of, Guyana, Chile, Laos, Ecuador, Colombia, Argentina, South Sudan, Hungary, Japan, Tanzania, Zambia, Congo (Brazzaville), India, Canada, Belgium, Namibia, Taiwan, Central African Republic, Peru, Germany, Ethiopia, Burundi, Russian Federation, Viet Nam, Singapore, United States, Egypt, Madagascar, Sierra Leone, Ivory Coast, Bolivia, Thailand, Netherlands, Ireland, China, Slovakia, Nigeria, France, Rwanda, United Kingdom, Switzerland, Spain, Djibouti, Czech Republic, Zimbabwe, Uganda, Suriname, Israel, Australia, Estonia, Indonesia</t>
  </si>
  <si>
    <t>Russian Federation, Japan, Rwanda, Sierra Leone, Bolivia, India, Canada, Mozambique, China, Namibia, Brazil, Zimbabwe, Australia, Germany, Ethiopia</t>
  </si>
  <si>
    <t>China, Indonesia</t>
  </si>
  <si>
    <t>Unecha Refractory Metals Plant</t>
  </si>
  <si>
    <t>DRC- Congo (Kinshasa), Argentina, United States, Japan, Zambia, Switzerland, Canada, China, Chile, Australia, Peru, Germany, Indonesia</t>
  </si>
  <si>
    <t>Holil Smith</t>
  </si>
  <si>
    <t>Holil.Smith@mrcy.com</t>
  </si>
  <si>
    <t>(424) 282-5096</t>
  </si>
  <si>
    <t>Senior Compliance Manager / Supply Chain Center of Excellence</t>
  </si>
  <si>
    <t>https://www.mrcy.com/application/files/8716/8174/3241/Conflict_Minerals_Statement_2023.pdf
https://www.mrcy.com/application/files/3616/8555/5928/Conflict_Minerals_Report_for_the_Year_Ended_December_31_2022.pdf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</si>
</sst>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100" fillId="33" borderId="58" xfId="0" applyNumberFormat="1" applyFont="1" applyFill="1" applyBorder="1" applyAlignment="1" applyProtection="1">
      <alignment horizontal="left" vertical="center" wrapText="1"/>
      <protection locked="0"/>
    </xf>
    <xf numFmtId="49" fontId="100" fillId="33" borderId="10" xfId="0" applyNumberFormat="1" applyFont="1" applyFill="1" applyBorder="1" applyAlignment="1" applyProtection="1">
      <alignment horizontal="left" vertical="center" wrapText="1"/>
      <protection locked="0"/>
    </xf>
    <xf numFmtId="49" fontId="100"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1">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Holil.Smith@mrcy.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mrcy.com/application/files/8716/8174/3241/Conflict_Minerals_Statement_2023.pdf" TargetMode="External"/><Relationship Id="rId4" Type="http://schemas.openxmlformats.org/officeDocument/2006/relationships/hyperlink" Target="mailto:Holil.Smith@mrcy.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D70" sqref="D70"/>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
      <c r="A4" s="305"/>
      <c r="B4" s="30" t="s">
        <v>845</v>
      </c>
      <c r="C4" s="6"/>
      <c r="D4" s="177"/>
      <c r="E4" s="3"/>
      <c r="F4" s="6"/>
      <c r="G4" s="25"/>
    </row>
    <row r="5" spans="1:7" ht="13.2">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20.399999999999999">
      <c r="A13" s="305"/>
      <c r="B13" s="2">
        <v>1</v>
      </c>
      <c r="C13" s="27" t="s">
        <v>1084</v>
      </c>
      <c r="D13" s="28" t="s">
        <v>872</v>
      </c>
      <c r="E13" s="163" t="s">
        <v>849</v>
      </c>
      <c r="F13" s="163"/>
      <c r="G13" s="25"/>
    </row>
    <row r="14" spans="1:7" ht="30.6">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55" customHeight="1">
      <c r="A29" s="305"/>
      <c r="B29" s="294"/>
      <c r="C29" s="312"/>
      <c r="D29" s="315"/>
      <c r="E29" s="303"/>
      <c r="F29" s="165" t="s">
        <v>61</v>
      </c>
      <c r="G29" s="25"/>
    </row>
    <row r="30" spans="1:7" ht="62.5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5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12.2">
      <c r="A36" s="305"/>
      <c r="B36" s="295"/>
      <c r="C36" s="313"/>
      <c r="D36" s="316"/>
      <c r="E36" s="304"/>
      <c r="F36" s="166" t="s">
        <v>69</v>
      </c>
      <c r="G36" s="25"/>
    </row>
    <row r="37" spans="1:7" ht="102">
      <c r="A37" s="305"/>
      <c r="B37" s="141">
        <v>3.01</v>
      </c>
      <c r="C37" s="142" t="s">
        <v>70</v>
      </c>
      <c r="D37" s="28" t="s">
        <v>2251</v>
      </c>
      <c r="E37" s="167" t="s">
        <v>1323</v>
      </c>
      <c r="F37" s="168" t="s">
        <v>1427</v>
      </c>
      <c r="G37" s="25"/>
    </row>
    <row r="38" spans="1:7" ht="81.599999999999994">
      <c r="A38" s="305"/>
      <c r="B38" s="141">
        <v>3.02</v>
      </c>
      <c r="C38" s="142" t="s">
        <v>1356</v>
      </c>
      <c r="D38" s="28" t="s">
        <v>2252</v>
      </c>
      <c r="E38" s="167" t="s">
        <v>1371</v>
      </c>
      <c r="F38" s="168" t="s">
        <v>1428</v>
      </c>
      <c r="G38" s="25"/>
    </row>
    <row r="39" spans="1:7" ht="81.599999999999994">
      <c r="A39" s="305"/>
      <c r="B39" s="150">
        <v>4</v>
      </c>
      <c r="C39" s="149" t="s">
        <v>1524</v>
      </c>
      <c r="D39" s="28" t="s">
        <v>2253</v>
      </c>
      <c r="E39" s="27" t="s">
        <v>2198</v>
      </c>
      <c r="F39" s="27" t="s">
        <v>1525</v>
      </c>
      <c r="G39" s="25"/>
    </row>
    <row r="40" spans="1:7" ht="40.799999999999997">
      <c r="A40" s="305"/>
      <c r="B40" s="141">
        <v>4.01</v>
      </c>
      <c r="C40" s="149" t="s">
        <v>1524</v>
      </c>
      <c r="D40" s="28" t="s">
        <v>2255</v>
      </c>
      <c r="E40" s="27" t="s">
        <v>2210</v>
      </c>
      <c r="F40" s="27" t="s">
        <v>2214</v>
      </c>
      <c r="G40" s="25"/>
    </row>
    <row r="41" spans="1:7" ht="40.799999999999997">
      <c r="A41" s="305"/>
      <c r="B41" s="141" t="s">
        <v>2242</v>
      </c>
      <c r="C41" s="149" t="s">
        <v>1524</v>
      </c>
      <c r="D41" s="28" t="s">
        <v>2254</v>
      </c>
      <c r="E41" s="27" t="s">
        <v>2245</v>
      </c>
      <c r="F41" s="27" t="s">
        <v>2243</v>
      </c>
      <c r="G41" s="25"/>
    </row>
    <row r="42" spans="1:7" ht="40.799999999999997">
      <c r="A42" s="305"/>
      <c r="B42" s="141" t="s">
        <v>2276</v>
      </c>
      <c r="C42" s="149" t="s">
        <v>1524</v>
      </c>
      <c r="D42" s="28" t="s">
        <v>2281</v>
      </c>
      <c r="E42" s="27" t="s">
        <v>2244</v>
      </c>
      <c r="F42" s="27" t="s">
        <v>2277</v>
      </c>
      <c r="G42" s="25"/>
    </row>
    <row r="43" spans="1:7" ht="112.2">
      <c r="A43" s="305"/>
      <c r="B43" s="160">
        <v>4.0999999999999996</v>
      </c>
      <c r="C43" s="149" t="s">
        <v>2280</v>
      </c>
      <c r="D43" s="161">
        <v>42867</v>
      </c>
      <c r="E43" s="169" t="s">
        <v>2283</v>
      </c>
      <c r="F43" s="27" t="s">
        <v>2282</v>
      </c>
      <c r="G43" s="25"/>
    </row>
    <row r="44" spans="1:7" ht="71.400000000000006">
      <c r="A44" s="305"/>
      <c r="B44" s="160">
        <v>4.2</v>
      </c>
      <c r="C44" s="149" t="s">
        <v>2280</v>
      </c>
      <c r="D44" s="161">
        <v>42704</v>
      </c>
      <c r="E44" s="169" t="s">
        <v>2479</v>
      </c>
      <c r="F44" s="27" t="s">
        <v>2454</v>
      </c>
      <c r="G44" s="25"/>
    </row>
    <row r="45" spans="1:7" ht="132.6">
      <c r="A45" s="305"/>
      <c r="B45" s="202">
        <v>5</v>
      </c>
      <c r="C45" s="149" t="s">
        <v>2280</v>
      </c>
      <c r="D45" s="161">
        <v>42867</v>
      </c>
      <c r="E45" s="169" t="s">
        <v>12705</v>
      </c>
      <c r="F45" s="27" t="s">
        <v>12427</v>
      </c>
      <c r="G45" s="25"/>
    </row>
    <row r="46" spans="1:7" ht="30.6">
      <c r="A46" s="305"/>
      <c r="B46" s="160">
        <v>5.01</v>
      </c>
      <c r="C46" s="149" t="s">
        <v>2280</v>
      </c>
      <c r="D46" s="161">
        <v>42907</v>
      </c>
      <c r="E46" s="169" t="s">
        <v>15521</v>
      </c>
      <c r="F46" s="27" t="s">
        <v>12427</v>
      </c>
      <c r="G46" s="25"/>
    </row>
    <row r="47" spans="1:7" ht="61.2">
      <c r="A47" s="305"/>
      <c r="B47" s="160">
        <v>5.0999999999999996</v>
      </c>
      <c r="C47" s="149" t="s">
        <v>2280</v>
      </c>
      <c r="D47" s="161">
        <v>43070</v>
      </c>
      <c r="E47" s="169" t="s">
        <v>12915</v>
      </c>
      <c r="F47" s="27" t="s">
        <v>12916</v>
      </c>
      <c r="G47" s="25"/>
    </row>
    <row r="48" spans="1:7" ht="51">
      <c r="A48" s="305"/>
      <c r="B48" s="160">
        <v>5.1100000000000003</v>
      </c>
      <c r="C48" s="149" t="s">
        <v>13152</v>
      </c>
      <c r="D48" s="161">
        <v>43217</v>
      </c>
      <c r="E48" s="169" t="s">
        <v>13278</v>
      </c>
      <c r="F48" s="27" t="s">
        <v>13186</v>
      </c>
      <c r="G48" s="25"/>
    </row>
    <row r="49" spans="1:7" ht="51">
      <c r="A49" s="305"/>
      <c r="B49" s="160">
        <v>5.12</v>
      </c>
      <c r="C49" s="149" t="s">
        <v>13152</v>
      </c>
      <c r="D49" s="161">
        <v>43581</v>
      </c>
      <c r="E49" s="169" t="s">
        <v>13278</v>
      </c>
      <c r="F49" s="27" t="s">
        <v>13832</v>
      </c>
      <c r="G49" s="25"/>
    </row>
    <row r="50" spans="1:7" ht="71.400000000000006">
      <c r="A50" s="305"/>
      <c r="B50" s="202">
        <v>6</v>
      </c>
      <c r="C50" s="149" t="s">
        <v>13152</v>
      </c>
      <c r="D50" s="161">
        <v>43964</v>
      </c>
      <c r="E50" s="169" t="s">
        <v>14048</v>
      </c>
      <c r="F50" s="27" t="s">
        <v>13835</v>
      </c>
      <c r="G50" s="25"/>
    </row>
    <row r="51" spans="1:7" ht="40.799999999999997">
      <c r="A51" s="305"/>
      <c r="B51" s="160">
        <v>6.01</v>
      </c>
      <c r="C51" s="149" t="s">
        <v>13152</v>
      </c>
      <c r="D51" s="161">
        <v>43970</v>
      </c>
      <c r="E51" s="169" t="s">
        <v>15522</v>
      </c>
      <c r="F51" s="169" t="s">
        <v>13835</v>
      </c>
      <c r="G51" s="25"/>
    </row>
    <row r="52" spans="1:7" ht="40.799999999999997">
      <c r="A52" s="305"/>
      <c r="B52" s="160">
        <v>6.1</v>
      </c>
      <c r="C52" s="149" t="s">
        <v>13152</v>
      </c>
      <c r="D52" s="161">
        <v>44314</v>
      </c>
      <c r="E52" s="169" t="s">
        <v>15514</v>
      </c>
      <c r="F52" s="169" t="s">
        <v>15043</v>
      </c>
      <c r="G52" s="25"/>
    </row>
    <row r="53" spans="1:7" ht="40.799999999999997">
      <c r="A53" s="305"/>
      <c r="B53" s="160">
        <v>6.2</v>
      </c>
      <c r="C53" s="149" t="s">
        <v>13152</v>
      </c>
      <c r="D53" s="161">
        <v>44678</v>
      </c>
      <c r="E53" s="169" t="s">
        <v>15514</v>
      </c>
      <c r="F53" s="169" t="s">
        <v>15513</v>
      </c>
      <c r="G53" s="25"/>
    </row>
    <row r="54" spans="1:7" ht="40.799999999999997">
      <c r="A54" s="305"/>
      <c r="B54" s="160">
        <v>6.21</v>
      </c>
      <c r="C54" s="149" t="s">
        <v>13152</v>
      </c>
      <c r="D54" s="161">
        <v>44687</v>
      </c>
      <c r="E54" s="169" t="s">
        <v>15523</v>
      </c>
      <c r="F54" s="169" t="s">
        <v>15513</v>
      </c>
      <c r="G54" s="25"/>
    </row>
    <row r="55" spans="1:7" ht="40.799999999999997">
      <c r="A55" s="305"/>
      <c r="B55" s="160">
        <v>6.22</v>
      </c>
      <c r="C55" s="149" t="s">
        <v>13152</v>
      </c>
      <c r="D55" s="275">
        <v>44692</v>
      </c>
      <c r="E55" s="169" t="s">
        <v>15522</v>
      </c>
      <c r="F55" s="169" t="s">
        <v>15513</v>
      </c>
      <c r="G55" s="25"/>
    </row>
    <row r="56" spans="1:7" ht="51">
      <c r="A56" s="305"/>
      <c r="B56" s="202">
        <v>6.3</v>
      </c>
      <c r="C56" s="149" t="s">
        <v>13152</v>
      </c>
      <c r="D56" s="275">
        <v>45051</v>
      </c>
      <c r="E56" s="169" t="s">
        <v>15790</v>
      </c>
      <c r="F56" s="169" t="s">
        <v>15571</v>
      </c>
      <c r="G56" s="25"/>
    </row>
    <row r="57" spans="1:7" ht="40.799999999999997">
      <c r="A57" s="305"/>
      <c r="B57" s="160">
        <v>6.31</v>
      </c>
      <c r="C57" s="149" t="s">
        <v>13152</v>
      </c>
      <c r="D57" s="275">
        <v>45072</v>
      </c>
      <c r="E57" s="169" t="s">
        <v>15792</v>
      </c>
      <c r="F57" s="169" t="s">
        <v>15571</v>
      </c>
      <c r="G57" s="25"/>
    </row>
    <row r="58" spans="1:7" ht="13.2" thickBot="1">
      <c r="A58" s="306"/>
      <c r="B58" s="307" t="str">
        <f ca="1">OFFSET(L!$C$1,MATCH("General"&amp;"Cpy",L!$A:$A,0)-1,SL,,)</f>
        <v>© 2023 Responsible Minerals Initiative. All rights reserved.</v>
      </c>
      <c r="C58" s="307"/>
      <c r="D58" s="307"/>
      <c r="E58" s="307"/>
      <c r="F58" s="307"/>
      <c r="G58" s="26"/>
    </row>
    <row r="59" spans="1:7" ht="13.2" thickTop="1"/>
  </sheetData>
  <sheetProtection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20" orientation="portrait" r:id="rId3"/>
  <headerFooter>
    <oddFooter>&amp;C&amp;K333333
Does not contain Technical Data.
//Mercury Proprietary/No Tech Data//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scale="29" fitToHeight="3" orientation="portrait" r:id="rId2"/>
  <headerFooter>
    <oddFooter>&amp;C&amp;K333333
Does not contain Technical Data.
//Mercury Proprietary/No Tech Data//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8.6">
      <c r="A10" s="74"/>
      <c r="B10" s="63" t="str">
        <f ca="1">OFFSET(L!$C$1,MATCH("Definitions"&amp;ADDRESS(ROW(),COLUMN(),4),L!$A:$A,0)-1,SL,,)</f>
        <v>DRC</v>
      </c>
      <c r="C10" s="63" t="str">
        <f ca="1">OFFSET(L!$C$1,MATCH("Definitions"&amp;ADDRESS(ROW(),COLUMN(),4),L!$A:$A,0)-1,SL,,)</f>
        <v>Democratic Republic of Congo</v>
      </c>
      <c r="D10" s="321"/>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2023 Responsible Minerals Initiative. All rights reserved.</v>
      </c>
      <c r="C32" s="320"/>
      <c r="D32" s="321"/>
      <c r="E32" s="100"/>
    </row>
    <row r="33" spans="1:4" ht="13.2" thickBot="1">
      <c r="A33" s="75"/>
      <c r="B33" s="153"/>
      <c r="C33" s="153"/>
      <c r="D33" s="322"/>
    </row>
    <row r="34" spans="1:4" ht="13.2" thickTop="1"/>
  </sheetData>
  <sheetProtection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22" orientation="portrait" r:id="rId2"/>
  <headerFooter>
    <oddFooter>&amp;C&amp;K333333
Does not contain Technical Data.
//Mercury Proprietary/No Tech Data//</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77" sqref="G77:J77"/>
    </sheetView>
  </sheetViews>
  <sheetFormatPr defaultColWidth="8.81640625" defaultRowHeight="12.6"/>
  <cols>
    <col min="1" max="1" width="1.81640625" customWidth="1"/>
    <col min="2" max="2" width="82.90625" bestFit="1"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60"/>
      <c r="B1" s="361"/>
      <c r="C1" s="361"/>
      <c r="D1" s="361"/>
      <c r="E1" s="361"/>
      <c r="F1" s="361"/>
      <c r="G1" s="361"/>
      <c r="H1" s="361"/>
      <c r="I1" s="361"/>
      <c r="J1" s="361"/>
      <c r="K1" s="362"/>
      <c r="L1" s="100"/>
      <c r="P1" s="3"/>
      <c r="Q1" s="3"/>
      <c r="R1" s="3"/>
      <c r="S1" s="3"/>
      <c r="T1" s="3"/>
      <c r="U1" s="3"/>
      <c r="V1" s="3"/>
      <c r="W1" s="3"/>
      <c r="X1" s="3"/>
      <c r="Y1" s="3"/>
      <c r="Z1" s="3"/>
      <c r="AA1" s="3"/>
      <c r="AB1" s="3"/>
      <c r="AC1" s="3"/>
      <c r="AD1" s="3"/>
      <c r="AE1" s="3"/>
      <c r="AF1" s="3"/>
      <c r="AG1" s="3"/>
      <c r="AH1" s="3"/>
    </row>
    <row r="2" spans="1:34" ht="82.35" customHeight="1">
      <c r="A2" s="34"/>
      <c r="B2" s="136"/>
      <c r="C2" s="35"/>
      <c r="D2" s="363" t="str">
        <f ca="1">OFFSET(L!$C$1,MATCH("Declaration"&amp;ADDRESS(ROW(),COLUMN(),4),L!$A:$A,0)-1,SL,,)</f>
        <v>Conflict Minerals Reporting Template (CMRT)</v>
      </c>
      <c r="E2" s="364"/>
      <c r="F2" s="364"/>
      <c r="G2" s="364"/>
      <c r="H2" s="364"/>
      <c r="I2" s="364"/>
      <c r="J2" s="36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3"/>
      <c r="G3" s="373"/>
      <c r="H3" s="373"/>
      <c r="I3" s="152"/>
      <c r="J3" s="138" t="s">
        <v>15794</v>
      </c>
      <c r="K3" s="36"/>
      <c r="L3" s="100"/>
      <c r="P3" s="45">
        <f>MATCH($D$3,LN,0)</f>
        <v>1</v>
      </c>
    </row>
    <row r="4" spans="1:34" ht="16.2">
      <c r="A4" s="34"/>
      <c r="B4" s="369" t="str">
        <f ca="1">OFFSET(L!$C$1,MATCH("Declaration"&amp;ADDRESS(ROW(),COLUMN(),4),L!$A:$A,0)-1,SL,,)</f>
        <v>The purpose of this document is to collect sourcing information on tin, tantalum, tungsten and gold used in products</v>
      </c>
      <c r="C4" s="369"/>
      <c r="D4" s="369"/>
      <c r="E4" s="369"/>
      <c r="F4" s="369"/>
      <c r="G4" s="369"/>
      <c r="H4" s="369"/>
      <c r="I4" s="374" t="str">
        <f ca="1">OFFSET(L!$C$1,MATCH("Declaration"&amp;ADDRESS(ROW(),COLUMN(),4),L!$A:$A,0)-1,SL,,)</f>
        <v>Link to Terms &amp; Conditions</v>
      </c>
      <c r="J4" s="374"/>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78" t="str">
        <f ca="1">OFFSET(L!$C$1,MATCH("Declaration"&amp;ADDRESS(ROW(),COLUMN(),4),L!$A:$A,0)-1,SL,,)</f>
        <v>Company Information</v>
      </c>
      <c r="C7" s="378"/>
      <c r="D7" s="378"/>
      <c r="E7" s="378"/>
      <c r="F7" s="378"/>
      <c r="G7" s="378"/>
      <c r="H7" s="378"/>
      <c r="I7" s="378"/>
      <c r="J7" s="378"/>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6" t="s">
        <v>15795</v>
      </c>
      <c r="E8" s="367"/>
      <c r="F8" s="367"/>
      <c r="G8" s="367"/>
      <c r="H8" s="367"/>
      <c r="I8" s="367"/>
      <c r="J8" s="368"/>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5" t="s">
        <v>494</v>
      </c>
      <c r="E9" s="376"/>
      <c r="F9" s="376"/>
      <c r="G9" s="377"/>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79" t="str">
        <f ca="1">OFFSET(L!$C$1,MATCH("Declaration"&amp;ADDRESS(ROW(),COLUMN(),4)&amp;LEFT($D$9,1),L!$A:$A,0)-1,SL,,)</f>
        <v>Description of Scope:</v>
      </c>
      <c r="C10" s="122"/>
      <c r="D10" s="370" t="s">
        <v>15796</v>
      </c>
      <c r="E10" s="371"/>
      <c r="F10" s="371"/>
      <c r="G10" s="371"/>
      <c r="H10" s="371"/>
      <c r="I10" s="371"/>
      <c r="J10" s="372"/>
      <c r="K10" s="36"/>
      <c r="L10" s="115"/>
      <c r="Q10" s="3"/>
      <c r="R10" s="3"/>
      <c r="S10" s="3"/>
      <c r="T10" s="3"/>
      <c r="U10" s="3"/>
      <c r="V10" s="3"/>
      <c r="W10" s="3"/>
      <c r="X10" s="3"/>
      <c r="Y10" s="3"/>
      <c r="Z10" s="3"/>
      <c r="AA10" s="3"/>
      <c r="AB10" s="3"/>
      <c r="AC10" s="3"/>
      <c r="AD10" s="3"/>
      <c r="AE10" s="3"/>
      <c r="AF10" s="3"/>
      <c r="AG10" s="3"/>
      <c r="AH10" s="3"/>
    </row>
    <row r="11" spans="1:34" ht="16.2">
      <c r="A11" s="38"/>
      <c r="B11" s="380"/>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15797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16075</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81" t="s">
        <v>16076</v>
      </c>
      <c r="E16" s="382"/>
      <c r="F16" s="382"/>
      <c r="G16" s="382"/>
      <c r="H16" s="382"/>
      <c r="I16" s="382"/>
      <c r="J16" s="383"/>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16077</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16075</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3" t="s">
        <v>16078</v>
      </c>
      <c r="E19" s="354"/>
      <c r="F19" s="354"/>
      <c r="G19" s="354"/>
      <c r="H19" s="354"/>
      <c r="I19" s="354"/>
      <c r="J19" s="355"/>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81" t="s">
        <v>16076</v>
      </c>
      <c r="E20" s="382"/>
      <c r="F20" s="382"/>
      <c r="G20" s="382"/>
      <c r="H20" s="382"/>
      <c r="I20" s="382"/>
      <c r="J20" s="383"/>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50" t="s">
        <v>16077</v>
      </c>
      <c r="E21" s="351"/>
      <c r="F21" s="351"/>
      <c r="G21" s="351"/>
      <c r="H21" s="351"/>
      <c r="I21" s="351"/>
      <c r="J21" s="352"/>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45378.712786655095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6"/>
      <c r="E23" s="35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488</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488</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488</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488</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488</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488</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2483</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2483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2483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2483</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489</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489</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489</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489</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7" t="s">
        <v>16079</v>
      </c>
      <c r="H77" s="358"/>
      <c r="I77" s="358"/>
      <c r="J77" s="359"/>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489</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13974</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Yes</v>
      </c>
    </row>
    <row r="101" spans="2:7" ht="15" hidden="1">
      <c r="B101" s="236" t="s">
        <v>2481</v>
      </c>
      <c r="D101" s="282" t="str">
        <f>IF(AND(OR($D$27="Yes",$D$27=""),OR($D$33="Yes",$D$33="")),"Unknown","")</f>
        <v>Unknown</v>
      </c>
      <c r="E101" s="282" t="str">
        <f>IF(AND(OR($D$26="Yes",$D$26=""),OR($D$32="Yes",$D$32="")),"None","")</f>
        <v>None</v>
      </c>
      <c r="G101" s="282" t="str">
        <f>IF(OR($D$28="Yes",$D$28=""),"No","")</f>
        <v>No</v>
      </c>
    </row>
    <row r="102" spans="2:7" ht="15" hidden="1">
      <c r="B102" s="236" t="s">
        <v>2482</v>
      </c>
      <c r="D102" s="282" t="str">
        <f>IF(AND(OR($D$28="Yes",$D$28=""),OR($D$34="Yes",$D$34="")),"Yes","")</f>
        <v>Yes</v>
      </c>
      <c r="E102" s="282" t="str">
        <f>IF(AND(OR($D$27="Yes",$D$27=""),OR($D$33="Yes",$D$33="")),"100%","")</f>
        <v>100%</v>
      </c>
      <c r="G102" s="282" t="str">
        <f>IF(OR($D$29="Yes",$D$29=""),"Yes","")</f>
        <v>Yes</v>
      </c>
    </row>
    <row r="103" spans="2:7" ht="15" hidden="1">
      <c r="B103" s="236" t="s">
        <v>2483</v>
      </c>
      <c r="D103" s="282" t="str">
        <f>IF(AND(OR($D$28="Yes",$D$28=""),OR($D$34="Yes",$D$34="")),"No","")</f>
        <v>No</v>
      </c>
      <c r="E103" s="282" t="str">
        <f>IF(AND(OR($D$27="Yes",$D$27=""),OR($D$33="Yes",$D$33="")),"Greater than 90%","")</f>
        <v>Greater than 90%</v>
      </c>
      <c r="G103" s="282" t="str">
        <f>IF(OR($D$29="Yes",$D$29=""),"No","")</f>
        <v>No</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0" priority="160" stopIfTrue="1">
      <formula>IF($D$22="",TRUE)</formula>
    </cfRule>
  </conditionalFormatting>
  <conditionalFormatting sqref="D26:E26">
    <cfRule type="expression" dxfId="79" priority="138" stopIfTrue="1">
      <formula>IF($D$26="",TRUE)</formula>
    </cfRule>
  </conditionalFormatting>
  <conditionalFormatting sqref="D27:E27">
    <cfRule type="expression" dxfId="78" priority="145" stopIfTrue="1">
      <formula>IF($D$27="",TRUE)</formula>
    </cfRule>
  </conditionalFormatting>
  <conditionalFormatting sqref="D28:E28">
    <cfRule type="expression" dxfId="77" priority="146" stopIfTrue="1">
      <formula>IF($D$28="",TRUE)</formula>
    </cfRule>
  </conditionalFormatting>
  <conditionalFormatting sqref="D29:E29">
    <cfRule type="expression" dxfId="76" priority="147" stopIfTrue="1">
      <formula>IF($D$29="",TRUE)</formula>
    </cfRule>
  </conditionalFormatting>
  <conditionalFormatting sqref="D32:E32">
    <cfRule type="expression" dxfId="75" priority="56" stopIfTrue="1">
      <formula>IF(AND(OR($D$26="Yes",$D$26=""),$D$32=""),1,0)</formula>
    </cfRule>
    <cfRule type="expression" dxfId="74" priority="143" stopIfTrue="1">
      <formula>$P$26=""</formula>
    </cfRule>
  </conditionalFormatting>
  <conditionalFormatting sqref="D33:E33">
    <cfRule type="expression" dxfId="73" priority="43" stopIfTrue="1">
      <formula>IF(AND(OR($D$27="Yes",$D$27=""),$D$33=""),1,0)</formula>
    </cfRule>
    <cfRule type="expression" dxfId="72" priority="44" stopIfTrue="1">
      <formula>$P$27=""</formula>
    </cfRule>
  </conditionalFormatting>
  <conditionalFormatting sqref="D34:E34">
    <cfRule type="expression" dxfId="71" priority="2" stopIfTrue="1">
      <formula>IF(AND(OR($D$28="Yes",$D$28=""),$D$34=""),1,0)</formula>
    </cfRule>
    <cfRule type="expression" dxfId="70" priority="3" stopIfTrue="1">
      <formula>$P$28=""</formula>
    </cfRule>
  </conditionalFormatting>
  <conditionalFormatting sqref="D35:E35">
    <cfRule type="expression" dxfId="69" priority="40" stopIfTrue="1">
      <formula>IF(AND(OR($D$29="Yes",$D$29=""),$D$35=""),1,0)</formula>
    </cfRule>
    <cfRule type="expression" dxfId="68" priority="164" stopIfTrue="1">
      <formula>$P$29=""</formula>
    </cfRule>
  </conditionalFormatting>
  <conditionalFormatting sqref="D38:E38 D44:E44 D50:E50 D56:E56 D62:E62 D68:E68">
    <cfRule type="expression" dxfId="67" priority="19" stopIfTrue="1">
      <formula>$P$26=""</formula>
    </cfRule>
    <cfRule type="expression" dxfId="66" priority="20" stopIfTrue="1">
      <formula>$P$32=""</formula>
    </cfRule>
  </conditionalFormatting>
  <conditionalFormatting sqref="D38:E38">
    <cfRule type="expression" dxfId="65" priority="55" stopIfTrue="1">
      <formula>IF(AND(OR($D$26="Yes",$D$26=""),OR($D$32="Yes",$D$32=""),D38=""),1,0)</formula>
    </cfRule>
  </conditionalFormatting>
  <conditionalFormatting sqref="D39:E39 D45:E45 D51:E51 D57:E57 D63:E63 D69:E69">
    <cfRule type="expression" dxfId="64" priority="13" stopIfTrue="1">
      <formula>$P$33=""</formula>
    </cfRule>
    <cfRule type="expression" dxfId="63" priority="14" stopIfTrue="1">
      <formula>$P$39=""</formula>
    </cfRule>
  </conditionalFormatting>
  <conditionalFormatting sqref="D39:E39">
    <cfRule type="expression" dxfId="62" priority="51" stopIfTrue="1">
      <formula>IF(AND(OR($D$27="Yes",$D$27=""),OR($D$33="Yes",$D$33=""),D39=""),1,0)</formula>
    </cfRule>
  </conditionalFormatting>
  <conditionalFormatting sqref="D40:E40 D46:E46 D52:E52 D58:E58 D64:E64 D70:E70">
    <cfRule type="expression" dxfId="61" priority="8" stopIfTrue="1">
      <formula>$P$28=""</formula>
    </cfRule>
    <cfRule type="expression" dxfId="60" priority="9" stopIfTrue="1">
      <formula>$P$34=""</formula>
    </cfRule>
  </conditionalFormatting>
  <conditionalFormatting sqref="D40:E40">
    <cfRule type="expression" dxfId="59" priority="50" stopIfTrue="1">
      <formula>IF(AND(OR($D$28="Yes",$D$28=""),OR($D$34="Yes",$D$34=""),D40=""),1,0)</formula>
    </cfRule>
  </conditionalFormatting>
  <conditionalFormatting sqref="D41:E41 D47:E47 D53:E53 D59:E59 D65:E65 D71:E71">
    <cfRule type="expression" dxfId="58" priority="4" stopIfTrue="1">
      <formula>$P$29=""</formula>
    </cfRule>
    <cfRule type="expression" dxfId="57" priority="5" stopIfTrue="1">
      <formula>$P$35=""</formula>
    </cfRule>
  </conditionalFormatting>
  <conditionalFormatting sqref="D41:E41">
    <cfRule type="expression" dxfId="56" priority="166" stopIfTrue="1">
      <formula>IF(AND(OR($D$29="Yes",$D$29=""),OR($D$35="Yes",$D$35=""),D41=""),1,0)</formula>
    </cfRule>
  </conditionalFormatting>
  <conditionalFormatting sqref="D44:E44">
    <cfRule type="expression" dxfId="55" priority="54" stopIfTrue="1">
      <formula>IF(AND(OR($D$26="Yes",$D$26=""),OR($D$32="Yes",$D$32=""),D44=""),1,0)</formula>
    </cfRule>
  </conditionalFormatting>
  <conditionalFormatting sqref="D45:E45">
    <cfRule type="expression" dxfId="54" priority="16" stopIfTrue="1">
      <formula>IF(AND(OR($D$27="Yes",$D$27=""),OR($D$33="Yes",$D$33=""),D45=""),1,0)</formula>
    </cfRule>
  </conditionalFormatting>
  <conditionalFormatting sqref="D46:E46">
    <cfRule type="expression" dxfId="53" priority="41" stopIfTrue="1">
      <formula>IF(AND(OR($D$28="Yes",$D$28=""),OR($D$34="Yes",$D$34=""),D46=""),1,0)</formula>
    </cfRule>
  </conditionalFormatting>
  <conditionalFormatting sqref="D47:E47">
    <cfRule type="expression" dxfId="52" priority="49" stopIfTrue="1">
      <formula>IF(AND(OR($D$29="Yes",$D$29=""),OR($D$35="Yes",$D$35=""),D47=""),1,0)</formula>
    </cfRule>
  </conditionalFormatting>
  <conditionalFormatting sqref="D50:E50">
    <cfRule type="expression" dxfId="51" priority="22" stopIfTrue="1">
      <formula>IF(AND(OR($D$26="Yes",$D$26=""),OR($D$32="Yes",$D$32=""),D50=""),1,0)</formula>
    </cfRule>
  </conditionalFormatting>
  <conditionalFormatting sqref="D51:E51">
    <cfRule type="expression" dxfId="50" priority="161" stopIfTrue="1">
      <formula>IF(AND(OR($D$27="Yes",$D$27=""),OR($D$33="Yes",$D$33=""),D51=""),1,0)</formula>
    </cfRule>
  </conditionalFormatting>
  <conditionalFormatting sqref="D52:E52">
    <cfRule type="expression" dxfId="49" priority="12" stopIfTrue="1">
      <formula>IF(AND(OR($D$28="Yes",$D$28=""),OR($D$34="Yes",$D$34=""),D52=""),1,0)</formula>
    </cfRule>
  </conditionalFormatting>
  <conditionalFormatting sqref="D53:E53">
    <cfRule type="expression" dxfId="48" priority="35" stopIfTrue="1">
      <formula>IF(AND(OR($D$29="Yes",$D$29=""),OR($D$35="Yes",$D$35=""),D53=""),1,0)</formula>
    </cfRule>
  </conditionalFormatting>
  <conditionalFormatting sqref="D56:E56">
    <cfRule type="expression" dxfId="47" priority="30" stopIfTrue="1">
      <formula>IF(AND(OR($D$26="Yes",$D$26=""),OR($D$32="Yes",$D$32=""),D56=""),1,0)</formula>
    </cfRule>
  </conditionalFormatting>
  <conditionalFormatting sqref="D57:E57">
    <cfRule type="expression" dxfId="46" priority="18" stopIfTrue="1">
      <formula>IF(AND(OR($D$27="Yes",$D$27=""),OR($D$33="Yes",$D$33=""),D57=""),1,0)</formula>
    </cfRule>
  </conditionalFormatting>
  <conditionalFormatting sqref="D58:E58">
    <cfRule type="expression" dxfId="45" priority="11" stopIfTrue="1">
      <formula>IF(AND(OR($D$28="Yes",$D$28=""),OR($D$34="Yes",$D$34=""),D58=""),1,0)</formula>
    </cfRule>
  </conditionalFormatting>
  <conditionalFormatting sqref="D59:E59">
    <cfRule type="expression" dxfId="44" priority="7" stopIfTrue="1">
      <formula>IF(AND(OR($D$29="Yes",$D$29=""),OR($D$35="Yes",$D$35=""),D59=""),1,0)</formula>
    </cfRule>
  </conditionalFormatting>
  <conditionalFormatting sqref="D62:E62">
    <cfRule type="expression" dxfId="43" priority="29" stopIfTrue="1">
      <formula>IF(AND(OR($D$26="Yes",$D$26=""),OR($D$32="Yes",$D$32=""),D62=""),1,0)</formula>
    </cfRule>
  </conditionalFormatting>
  <conditionalFormatting sqref="D63:E63">
    <cfRule type="expression" dxfId="42" priority="15" stopIfTrue="1">
      <formula>IF(AND(OR($D$27="Yes",$D$27=""),OR($D$33="Yes",$D$33=""),D63=""),1,0)</formula>
    </cfRule>
  </conditionalFormatting>
  <conditionalFormatting sqref="D64:E64">
    <cfRule type="expression" dxfId="41" priority="10" stopIfTrue="1">
      <formula>IF(AND(OR($D$28="Yes",$D$28=""),OR($D$34="Yes",$D$34=""),D64=""),1,0)</formula>
    </cfRule>
  </conditionalFormatting>
  <conditionalFormatting sqref="D65:E65">
    <cfRule type="expression" dxfId="40" priority="6" stopIfTrue="1">
      <formula>IF(AND(OR($D$29="Yes",$D$29=""),OR($D$35="Yes",$D$35=""),D65=""),1,0)</formula>
    </cfRule>
  </conditionalFormatting>
  <conditionalFormatting sqref="D68:E68">
    <cfRule type="expression" dxfId="39" priority="21" stopIfTrue="1">
      <formula>IF(AND(OR($D$26="Yes",$D$26=""),OR($D$32="Yes",$D$32=""),D68=""),1,0)</formula>
    </cfRule>
  </conditionalFormatting>
  <conditionalFormatting sqref="D69:E69">
    <cfRule type="expression" dxfId="38" priority="17" stopIfTrue="1">
      <formula>IF(AND(OR($D$27="Yes",$D$27=""),OR($D$33="Yes",$D$33=""),D69=""),1,0)</formula>
    </cfRule>
  </conditionalFormatting>
  <conditionalFormatting sqref="D70:E70">
    <cfRule type="expression" dxfId="37" priority="163" stopIfTrue="1">
      <formula>IF(AND(OR($D$28="Yes",$D$28=""),OR($D$34="Yes",$D$34=""),D70=""),1,0)</formula>
    </cfRule>
  </conditionalFormatting>
  <conditionalFormatting sqref="D71:E71">
    <cfRule type="expression" dxfId="36" priority="165" stopIfTrue="1">
      <formula>IF(AND(OR($D$29="Yes",$D$29=""),OR($D$35="Yes",$D$35=""),D71=""),1,0)</formula>
    </cfRule>
  </conditionalFormatting>
  <conditionalFormatting sqref="D75:E75 D77:E77 D79:E79 D81:E81 D83 D85:E85 D87:E87 D89:E89">
    <cfRule type="expression" dxfId="35" priority="86" stopIfTrue="1">
      <formula>AND(OR($D$26="No",AND($D$26="Yes",$D$32="No")),OR($D$27="No",AND($D$27="Yes",$D$33="No")),OR($D$28="No",AND($D$28="Yes",$D$34="No")),OR($D$29="No",AND($D$29="Yes",$D$35="No")))</formula>
    </cfRule>
    <cfRule type="expression" dxfId="34" priority="87" stopIfTrue="1">
      <formula>IF(D75="",TRUE)</formula>
    </cfRule>
  </conditionalFormatting>
  <conditionalFormatting sqref="D9:G9">
    <cfRule type="expression" dxfId="33" priority="153" stopIfTrue="1">
      <formula>IF($D$9="",TRUE)</formula>
    </cfRule>
  </conditionalFormatting>
  <conditionalFormatting sqref="D8:J8">
    <cfRule type="expression" dxfId="32" priority="152" stopIfTrue="1">
      <formula>IF($D$8="",TRUE)</formula>
    </cfRule>
  </conditionalFormatting>
  <conditionalFormatting sqref="D10:J10">
    <cfRule type="expression" dxfId="31" priority="57" stopIfTrue="1">
      <formula>IF($D$9=$Q$9,TRUE)</formula>
    </cfRule>
    <cfRule type="expression" dxfId="30" priority="167" stopIfTrue="1">
      <formula>IF(AND($D$10="",$D$9=$R$9),TRUE)</formula>
    </cfRule>
  </conditionalFormatting>
  <conditionalFormatting sqref="D15:J15">
    <cfRule type="expression" dxfId="29" priority="154" stopIfTrue="1">
      <formula>IF($D$15="",TRUE)</formula>
    </cfRule>
  </conditionalFormatting>
  <conditionalFormatting sqref="D16:J16">
    <cfRule type="expression" dxfId="28" priority="155" stopIfTrue="1">
      <formula>IF($D$16="",TRUE)</formula>
    </cfRule>
  </conditionalFormatting>
  <conditionalFormatting sqref="D17:J17">
    <cfRule type="expression" dxfId="27" priority="23" stopIfTrue="1">
      <formula>IF($D$17="",TRUE)</formula>
    </cfRule>
  </conditionalFormatting>
  <conditionalFormatting sqref="D18:J18">
    <cfRule type="expression" dxfId="26" priority="157" stopIfTrue="1">
      <formula>IF($D$18="",TRUE)</formula>
    </cfRule>
  </conditionalFormatting>
  <conditionalFormatting sqref="D20:J20">
    <cfRule type="expression" dxfId="25" priority="36" stopIfTrue="1">
      <formula>IF($D$20="",TRUE)</formula>
    </cfRule>
  </conditionalFormatting>
  <conditionalFormatting sqref="G77:J77">
    <cfRule type="expression" dxfId="24" priority="58" stopIfTrue="1">
      <formula>IF(AND($D$77="Yes",$G$77=""),TRUE)</formula>
    </cfRule>
  </conditionalFormatting>
  <conditionalFormatting sqref="G85:J85">
    <cfRule type="expression" dxfId="23" priority="48" stopIfTrue="1">
      <formula>IF(AND($D$85="Yes, using other format (describe)",$G$85=""),TRUE)</formula>
    </cfRule>
  </conditionalFormatting>
  <conditionalFormatting sqref="D21:J21">
    <cfRule type="expression" dxfId="22" priority="1" stopIfTrue="1">
      <formula>IF($D$17="",TRUE)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D21:J21"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64ED48F-E19C-4BCB-93A8-10A517887A37}"/>
    <hyperlink ref="D20" r:id="rId4" xr:uid="{46707502-F725-45AF-BCC9-428FDF9A5DF5}"/>
    <hyperlink ref="G77" r:id="rId5" display="https://www.mrcy.com/application/files/8716/8174/3241/Conflict_Minerals_Statement_2023.pdf" xr:uid="{53E418F6-9EED-4C60-90F7-2AC85D1C39B7}"/>
  </hyperlinks>
  <pageMargins left="0.70866141732283505" right="0.70866141732283505" top="0.74803149606299202" bottom="0.74803149606299202" header="0.31496062992126" footer="0.31496062992126"/>
  <pageSetup scale="42" fitToHeight="0" orientation="portrait" r:id="rId6"/>
  <headerFooter>
    <oddFooter>&amp;C&amp;K333333
Does not contain Technical Data.
//Mercury Proprietary/No Tech Data//</oddFooter>
  </headerFooter>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c r="A5" s="262" t="s">
        <v>147</v>
      </c>
      <c r="B5" s="182" t="s">
        <v>1125</v>
      </c>
      <c r="C5" s="186" t="s">
        <v>146</v>
      </c>
      <c r="D5" s="230" t="s">
        <v>146</v>
      </c>
      <c r="E5" s="182" t="s">
        <v>15799</v>
      </c>
      <c r="F5" s="182" t="s">
        <v>147</v>
      </c>
      <c r="G5" s="182" t="s">
        <v>15798</v>
      </c>
      <c r="H5" s="183"/>
      <c r="I5" s="184" t="str">
        <f ca="1">IF(ISERROR($V5),"",OFFSET('Smelter Look-up'!$H$4,$V5-4,0))</f>
        <v>Khwaeng Dok Mai</v>
      </c>
      <c r="J5" s="184" t="str">
        <f ca="1">IF(ISERROR($V5),"",OFFSET('Smelter Look-up'!$I$4,$V5-4,0))</f>
        <v>Krung Thep Maha Nakhon</v>
      </c>
      <c r="K5" s="224"/>
      <c r="L5" s="224"/>
      <c r="M5" s="224"/>
      <c r="N5" s="224"/>
      <c r="O5" s="224" t="s">
        <v>15800</v>
      </c>
      <c r="P5" s="185"/>
      <c r="Q5" s="225"/>
      <c r="R5" s="182" t="str">
        <f ca="1">IF(ISERROR($V5),"",OFFSET('Smelter Look-up'!$C$4,$V5-4,0)&amp;"")</f>
        <v>Umicore Precious Metals Thailand</v>
      </c>
      <c r="S5" s="181" t="str">
        <f t="shared" ref="S5" ca="1" si="0">IF(B5="","",IF(ISERROR(MATCH($E5,CL,0)),"Unknown",INDIRECT("'C'!$A$"&amp;MATCH($E5,CL,0)+1)))</f>
        <v>TH</v>
      </c>
      <c r="T5" s="181" t="str">
        <f ca="1">IF(B5="","",IF(ISERROR(MATCH($J5,SorP!$B$1:$B$6279,0)),"",INDIRECT("'SorP'!$A$"&amp;MATCH($S5&amp;$J5,SorP!C:C,0))))</f>
        <v>TH-10</v>
      </c>
      <c r="U5" s="201"/>
      <c r="V5" s="226">
        <f>IF(C5="",NA(),IF(OR(C5="Smelter not listed",C5="Smelter not yet identified"),MATCH($B5&amp;$D5,'Smelter Look-up'!$J:$J,0),MATCH($B5&amp;$C5,'Smelter Look-up'!$J:$J,0)))</f>
        <v>292</v>
      </c>
      <c r="X5" s="227">
        <f t="shared" ref="X5" si="1">IF(AND(C5="Smelter not listed",OR(LEN(D5)=0,LEN(E5)=0)),1,0)</f>
        <v>0</v>
      </c>
      <c r="AB5" s="228" t="str">
        <f t="shared" ref="AB5" si="2">B5&amp;C5</f>
        <v>GoldUmicore Precious Metals Thailand</v>
      </c>
    </row>
    <row r="6" spans="1:34" s="227" customFormat="1" ht="19.95" customHeight="1">
      <c r="A6" s="262" t="s">
        <v>15484</v>
      </c>
      <c r="B6" s="182" t="s">
        <v>1126</v>
      </c>
      <c r="C6" s="186" t="s">
        <v>15483</v>
      </c>
      <c r="D6" s="230" t="s">
        <v>15483</v>
      </c>
      <c r="E6" s="182" t="s">
        <v>15801</v>
      </c>
      <c r="F6" s="182" t="s">
        <v>15484</v>
      </c>
      <c r="G6" s="182" t="s">
        <v>15798</v>
      </c>
      <c r="H6" s="183"/>
      <c r="I6" s="184" t="str">
        <f ca="1">IF(ISERROR($V6),"",OFFSET('Smelter Look-up'!$H$4,$V6-4,0))</f>
        <v>Batam</v>
      </c>
      <c r="J6" s="184" t="str">
        <f ca="1">IF(ISERROR($V6),"",OFFSET('Smelter Look-up'!$I$4,$V6-4,0))</f>
        <v>Kepulauan Riau</v>
      </c>
      <c r="K6" s="224"/>
      <c r="L6" s="224"/>
      <c r="M6" s="224"/>
      <c r="N6" s="224"/>
      <c r="O6" s="224" t="s">
        <v>15802</v>
      </c>
      <c r="P6" s="185"/>
      <c r="Q6" s="225"/>
      <c r="R6" s="182" t="str">
        <f ca="1">IF(ISERROR($V6),"",OFFSET('Smelter Look-up'!$C$4,$V6-4,0)&amp;"")</f>
        <v>PT Cipta Persada Mulia</v>
      </c>
      <c r="S6" s="181" t="str">
        <f t="shared" ref="S6:S37" ca="1" si="3">IF(B6="","",IF(ISERROR(MATCH($E6,CL,0)),"Unknown",INDIRECT("'C'!$A$"&amp;MATCH($E6,CL,0)+1)))</f>
        <v>ID</v>
      </c>
      <c r="T6" s="181" t="str">
        <f ca="1">IF(B6="","",IF(ISERROR(MATCH($J6,SorP!$B$1:$B$6279,0)),"",INDIRECT("'SorP'!$A$"&amp;MATCH($S6&amp;$J6,SorP!C:C,0))))</f>
        <v>ID-KR</v>
      </c>
      <c r="U6" s="201"/>
      <c r="V6" s="226">
        <f>IF(C6="",NA(),IF(OR(C6="Smelter not listed",C6="Smelter not yet identified"),MATCH($B6&amp;$D6,'Smelter Look-up'!$J:$J,0),MATCH($B6&amp;$C6,'Smelter Look-up'!$J:$J,0)))</f>
        <v>496</v>
      </c>
      <c r="X6" s="227">
        <f t="shared" ref="X6:X37" si="4">IF(AND(C6="Smelter not listed",OR(LEN(D6)=0,LEN(E6)=0)),1,0)</f>
        <v>0</v>
      </c>
      <c r="AB6" s="228" t="str">
        <f t="shared" ref="AB6:AB37" si="5">B6&amp;C6</f>
        <v>TinPT Cipta Persada Mulia</v>
      </c>
    </row>
    <row r="7" spans="1:34" s="227" customFormat="1" ht="19.95" customHeight="1">
      <c r="A7" s="262" t="s">
        <v>1712</v>
      </c>
      <c r="B7" s="182" t="s">
        <v>1125</v>
      </c>
      <c r="C7" s="186" t="s">
        <v>2215</v>
      </c>
      <c r="D7" s="230" t="s">
        <v>2215</v>
      </c>
      <c r="E7" s="182" t="s">
        <v>15803</v>
      </c>
      <c r="F7" s="182" t="s">
        <v>1712</v>
      </c>
      <c r="G7" s="182" t="s">
        <v>15798</v>
      </c>
      <c r="H7" s="183"/>
      <c r="I7" s="184" t="str">
        <f ca="1">IF(ISERROR($V7),"",OFFSET('Smelter Look-up'!$H$4,$V7-4,0))</f>
        <v>Capolona</v>
      </c>
      <c r="J7" s="184" t="str">
        <f ca="1">IF(ISERROR($V7),"",OFFSET('Smelter Look-up'!$I$4,$V7-4,0))</f>
        <v>Toscana</v>
      </c>
      <c r="K7" s="224"/>
      <c r="L7" s="224"/>
      <c r="M7" s="224"/>
      <c r="N7" s="224"/>
      <c r="O7" s="224" t="s">
        <v>15803</v>
      </c>
      <c r="P7" s="185"/>
      <c r="Q7" s="225"/>
      <c r="R7" s="182" t="str">
        <f ca="1">IF(ISERROR($V7),"",OFFSET('Smelter Look-up'!$C$4,$V7-4,0)&amp;"")</f>
        <v>T.C.A S.p.A</v>
      </c>
      <c r="S7" s="181" t="str">
        <f t="shared" ca="1" si="3"/>
        <v>IT</v>
      </c>
      <c r="T7" s="181" t="str">
        <f ca="1">IF(B7="","",IF(ISERROR(MATCH($J7,SorP!$B$1:$B$6279,0)),"",INDIRECT("'SorP'!$A$"&amp;MATCH($S7&amp;$J7,SorP!C:C,0))))</f>
        <v>IT-52</v>
      </c>
      <c r="U7" s="201"/>
      <c r="V7" s="226">
        <f>IF(C7="",NA(),IF(OR(C7="Smelter not listed",C7="Smelter not yet identified"),MATCH($B7&amp;$D7,'Smelter Look-up'!$J:$J,0),MATCH($B7&amp;$C7,'Smelter Look-up'!$J:$J,0)))</f>
        <v>269</v>
      </c>
      <c r="X7" s="227">
        <f t="shared" si="4"/>
        <v>0</v>
      </c>
      <c r="AB7" s="228" t="str">
        <f t="shared" si="5"/>
        <v>GoldT.C.A S.p.A</v>
      </c>
    </row>
    <row r="8" spans="1:34" s="227" customFormat="1" ht="19.95" customHeight="1">
      <c r="A8" s="262" t="s">
        <v>15046</v>
      </c>
      <c r="B8" s="182" t="s">
        <v>1125</v>
      </c>
      <c r="C8" s="186" t="s">
        <v>15045</v>
      </c>
      <c r="D8" s="230" t="s">
        <v>15045</v>
      </c>
      <c r="E8" s="182" t="s">
        <v>15804</v>
      </c>
      <c r="F8" s="182" t="s">
        <v>15046</v>
      </c>
      <c r="G8" s="182" t="s">
        <v>15798</v>
      </c>
      <c r="H8" s="183"/>
      <c r="I8" s="184" t="str">
        <f ca="1">IF(ISERROR($V8),"",OFFSET('Smelter Look-up'!$H$4,$V8-4,0))</f>
        <v>Mentor</v>
      </c>
      <c r="J8" s="184" t="str">
        <f ca="1">IF(ISERROR($V8),"",OFFSET('Smelter Look-up'!$I$4,$V8-4,0))</f>
        <v>Ohio</v>
      </c>
      <c r="K8" s="224"/>
      <c r="L8" s="224"/>
      <c r="M8" s="224"/>
      <c r="N8" s="224"/>
      <c r="O8" s="224" t="s">
        <v>15805</v>
      </c>
      <c r="P8" s="185"/>
      <c r="Q8" s="225"/>
      <c r="R8" s="182" t="str">
        <f ca="1">IF(ISERROR($V8),"",OFFSET('Smelter Look-up'!$C$4,$V8-4,0)&amp;"")</f>
        <v>Alexy Metals</v>
      </c>
      <c r="S8" s="181" t="str">
        <f t="shared" ca="1" si="3"/>
        <v>Unknown</v>
      </c>
      <c r="T8" s="181" t="e">
        <f ca="1">IF(B8="","",IF(ISERROR(MATCH($J8,SorP!$B$1:$B$6279,0)),"",INDIRECT("'SorP'!$A$"&amp;MATCH($S8&amp;$J8,SorP!C:C,0))))</f>
        <v>#N/A</v>
      </c>
      <c r="U8" s="201"/>
      <c r="V8" s="226">
        <f>IF(C8="",NA(),IF(OR(C8="Smelter not listed",C8="Smelter not yet identified"),MATCH($B8&amp;$D8,'Smelter Look-up'!$J:$J,0),MATCH($B8&amp;$C8,'Smelter Look-up'!$J:$J,0)))</f>
        <v>18</v>
      </c>
      <c r="X8" s="227">
        <f t="shared" si="4"/>
        <v>0</v>
      </c>
      <c r="AB8" s="228" t="str">
        <f t="shared" si="5"/>
        <v>GoldAlexy Metals</v>
      </c>
    </row>
    <row r="9" spans="1:34" s="227" customFormat="1" ht="19.95" customHeight="1">
      <c r="A9" s="262" t="s">
        <v>15054</v>
      </c>
      <c r="B9" s="182" t="s">
        <v>1125</v>
      </c>
      <c r="C9" s="186" t="s">
        <v>15053</v>
      </c>
      <c r="D9" s="230" t="s">
        <v>15053</v>
      </c>
      <c r="E9" s="182" t="s">
        <v>15806</v>
      </c>
      <c r="F9" s="182" t="s">
        <v>15054</v>
      </c>
      <c r="G9" s="182" t="s">
        <v>15798</v>
      </c>
      <c r="H9" s="183"/>
      <c r="I9" s="184" t="str">
        <f ca="1">IF(ISERROR($V9),"",OFFSET('Smelter Look-up'!$H$4,$V9-4,0))</f>
        <v>Coimbatore</v>
      </c>
      <c r="J9" s="184" t="str">
        <f ca="1">IF(ISERROR($V9),"",OFFSET('Smelter Look-up'!$I$4,$V9-4,0))</f>
        <v>Tamil Nādu</v>
      </c>
      <c r="K9" s="224"/>
      <c r="L9" s="224"/>
      <c r="M9" s="224"/>
      <c r="N9" s="224"/>
      <c r="O9" s="224" t="s">
        <v>15805</v>
      </c>
      <c r="P9" s="185"/>
      <c r="Q9" s="225"/>
      <c r="R9" s="182" t="str">
        <f ca="1">IF(ISERROR($V9),"",OFFSET('Smelter Look-up'!$C$4,$V9-4,0)&amp;"")</f>
        <v>Emerald Jewel Industry India Limited (Unit 3)</v>
      </c>
      <c r="S9" s="181" t="str">
        <f t="shared" ca="1" si="3"/>
        <v>IN</v>
      </c>
      <c r="T9" s="181" t="str">
        <f ca="1">IF(B9="","",IF(ISERROR(MATCH($J9,SorP!$B$1:$B$6279,0)),"",INDIRECT("'SorP'!$A$"&amp;MATCH($S9&amp;$J9,SorP!C:C,0))))</f>
        <v>IN-TN</v>
      </c>
      <c r="U9" s="201"/>
      <c r="V9" s="226">
        <f>IF(C9="",NA(),IF(OR(C9="Smelter not listed",C9="Smelter not yet identified"),MATCH($B9&amp;$D9,'Smelter Look-up'!$J:$J,0),MATCH($B9&amp;$C9,'Smelter Look-up'!$J:$J,0)))</f>
        <v>78</v>
      </c>
      <c r="X9" s="227">
        <f t="shared" si="4"/>
        <v>0</v>
      </c>
      <c r="AB9" s="228" t="str">
        <f t="shared" si="5"/>
        <v>GoldEmerald Jewel Industry India Limited (Unit 3)</v>
      </c>
    </row>
    <row r="10" spans="1:34" s="227" customFormat="1" ht="19.95" customHeight="1">
      <c r="A10" s="262" t="s">
        <v>15479</v>
      </c>
      <c r="B10" s="182" t="s">
        <v>1126</v>
      </c>
      <c r="C10" s="186" t="s">
        <v>15478</v>
      </c>
      <c r="D10" s="230" t="s">
        <v>15478</v>
      </c>
      <c r="E10" s="182" t="s">
        <v>15801</v>
      </c>
      <c r="F10" s="182" t="s">
        <v>15479</v>
      </c>
      <c r="G10" s="182" t="s">
        <v>15798</v>
      </c>
      <c r="H10" s="183"/>
      <c r="I10" s="184" t="str">
        <f ca="1">IF(ISERROR($V10),"",OFFSET('Smelter Look-up'!$H$4,$V10-4,0))</f>
        <v>Lintang</v>
      </c>
      <c r="J10" s="184" t="str">
        <f ca="1">IF(ISERROR($V10),"",OFFSET('Smelter Look-up'!$I$4,$V10-4,0))</f>
        <v>Kepulauan Bangka Belitung</v>
      </c>
      <c r="K10" s="224"/>
      <c r="L10" s="224"/>
      <c r="M10" s="224"/>
      <c r="N10" s="224"/>
      <c r="O10" s="224" t="s">
        <v>15807</v>
      </c>
      <c r="P10" s="185"/>
      <c r="Q10" s="225"/>
      <c r="R10" s="182" t="str">
        <f ca="1">IF(ISERROR($V10),"",OFFSET('Smelter Look-up'!$C$4,$V10-4,0)&amp;"")</f>
        <v>PT Babel Inti Perkasa</v>
      </c>
      <c r="S10" s="181" t="str">
        <f t="shared" ca="1" si="3"/>
        <v>ID</v>
      </c>
      <c r="T10" s="181" t="str">
        <f ca="1">IF(B10="","",IF(ISERROR(MATCH($J10,SorP!$B$1:$B$6279,0)),"",INDIRECT("'SorP'!$A$"&amp;MATCH($S10&amp;$J10,SorP!C:C,0))))</f>
        <v>ID-BB</v>
      </c>
      <c r="U10" s="201"/>
      <c r="V10" s="226">
        <f>IF(C10="",NA(),IF(OR(C10="Smelter not listed",C10="Smelter not yet identified"),MATCH($B10&amp;$D10,'Smelter Look-up'!$J:$J,0),MATCH($B10&amp;$C10,'Smelter Look-up'!$J:$J,0)))</f>
        <v>489</v>
      </c>
      <c r="X10" s="227">
        <f t="shared" si="4"/>
        <v>0</v>
      </c>
      <c r="AB10" s="228" t="str">
        <f t="shared" si="5"/>
        <v>TinPT Babel Inti Perkasa</v>
      </c>
    </row>
    <row r="11" spans="1:34" s="227" customFormat="1" ht="19.95" customHeight="1">
      <c r="A11" s="262" t="s">
        <v>795</v>
      </c>
      <c r="B11" s="182" t="s">
        <v>1128</v>
      </c>
      <c r="C11" s="186" t="s">
        <v>1377</v>
      </c>
      <c r="D11" s="230" t="s">
        <v>1377</v>
      </c>
      <c r="E11" s="182" t="s">
        <v>15808</v>
      </c>
      <c r="F11" s="182" t="s">
        <v>795</v>
      </c>
      <c r="G11" s="182" t="s">
        <v>15798</v>
      </c>
      <c r="H11" s="183"/>
      <c r="I11" s="184" t="str">
        <f ca="1">IF(ISERROR($V11),"",OFFSET('Smelter Look-up'!$H$4,$V11-4,0))</f>
        <v>Akita City</v>
      </c>
      <c r="J11" s="184" t="str">
        <f ca="1">IF(ISERROR($V11),"",OFFSET('Smelter Look-up'!$I$4,$V11-4,0))</f>
        <v>Akita</v>
      </c>
      <c r="K11" s="224"/>
      <c r="L11" s="224"/>
      <c r="M11" s="224"/>
      <c r="N11" s="224"/>
      <c r="O11" s="224" t="s">
        <v>15809</v>
      </c>
      <c r="P11" s="185"/>
      <c r="Q11" s="225"/>
      <c r="R11" s="182" t="str">
        <f ca="1">IF(ISERROR($V11),"",OFFSET('Smelter Look-up'!$C$4,$V11-4,0)&amp;"")</f>
        <v>Japan New Metals Co., Ltd.</v>
      </c>
      <c r="S11" s="181" t="str">
        <f t="shared" ca="1" si="3"/>
        <v>JP</v>
      </c>
      <c r="T11" s="181" t="str">
        <f ca="1">IF(B11="","",IF(ISERROR(MATCH($J11,SorP!$B$1:$B$6279,0)),"",INDIRECT("'SorP'!$A$"&amp;MATCH($S11&amp;$J11,SorP!C:C,0))))</f>
        <v>JP-05</v>
      </c>
      <c r="U11" s="201"/>
      <c r="V11" s="226">
        <f>IF(C11="",NA(),IF(OR(C11="Smelter not listed",C11="Smelter not yet identified"),MATCH($B11&amp;$D11,'Smelter Look-up'!$J:$J,0),MATCH($B11&amp;$C11,'Smelter Look-up'!$J:$J,0)))</f>
        <v>600</v>
      </c>
      <c r="X11" s="227">
        <f t="shared" si="4"/>
        <v>0</v>
      </c>
      <c r="AB11" s="228" t="str">
        <f t="shared" si="5"/>
        <v>TungstenJapan New Metals Co., Ltd.</v>
      </c>
    </row>
    <row r="12" spans="1:34" s="227" customFormat="1" ht="19.95" customHeight="1">
      <c r="A12" s="262" t="s">
        <v>15078</v>
      </c>
      <c r="B12" s="182" t="s">
        <v>1125</v>
      </c>
      <c r="C12" s="186" t="s">
        <v>15077</v>
      </c>
      <c r="D12" s="230" t="s">
        <v>15077</v>
      </c>
      <c r="E12" s="182" t="s">
        <v>15810</v>
      </c>
      <c r="F12" s="182" t="s">
        <v>15078</v>
      </c>
      <c r="G12" s="182" t="s">
        <v>15798</v>
      </c>
      <c r="H12" s="183"/>
      <c r="I12" s="184" t="str">
        <f ca="1">IF(ISERROR($V12),"",OFFSET('Smelter Look-up'!$H$4,$V12-4,0))</f>
        <v>Tourville-les-Ifs</v>
      </c>
      <c r="J12" s="184" t="str">
        <f ca="1">IF(ISERROR($V12),"",OFFSET('Smelter Look-up'!$I$4,$V12-4,0))</f>
        <v>Normandie</v>
      </c>
      <c r="K12" s="224"/>
      <c r="L12" s="224"/>
      <c r="M12" s="224"/>
      <c r="N12" s="224"/>
      <c r="O12" s="224" t="s">
        <v>15805</v>
      </c>
      <c r="P12" s="185"/>
      <c r="Q12" s="225"/>
      <c r="R12" s="182" t="str">
        <f ca="1">IF(ISERROR($V12),"",OFFSET('Smelter Look-up'!$C$4,$V12-4,0)&amp;"")</f>
        <v>WEEEREFINING</v>
      </c>
      <c r="S12" s="181" t="str">
        <f t="shared" ca="1" si="3"/>
        <v>FR</v>
      </c>
      <c r="T12" s="181" t="str">
        <f ca="1">IF(B12="","",IF(ISERROR(MATCH($J12,SorP!$B$1:$B$6279,0)),"",INDIRECT("'SorP'!$A$"&amp;MATCH($S12&amp;$J12,SorP!C:C,0))))</f>
        <v>FR-NOR</v>
      </c>
      <c r="U12" s="201"/>
      <c r="V12" s="226">
        <f>IF(C12="",NA(),IF(OR(C12="Smelter not listed",C12="Smelter not yet identified"),MATCH($B12&amp;$D12,'Smelter Look-up'!$J:$J,0),MATCH($B12&amp;$C12,'Smelter Look-up'!$J:$J,0)))</f>
        <v>296</v>
      </c>
      <c r="X12" s="227">
        <f t="shared" si="4"/>
        <v>0</v>
      </c>
      <c r="AB12" s="228" t="str">
        <f t="shared" si="5"/>
        <v>GoldWEEEREFINING</v>
      </c>
    </row>
    <row r="13" spans="1:34" s="227" customFormat="1" ht="19.95" customHeight="1">
      <c r="A13" s="262" t="s">
        <v>797</v>
      </c>
      <c r="B13" s="182" t="s">
        <v>1128</v>
      </c>
      <c r="C13" s="186" t="s">
        <v>150</v>
      </c>
      <c r="D13" s="230" t="s">
        <v>150</v>
      </c>
      <c r="E13" s="182" t="s">
        <v>15804</v>
      </c>
      <c r="F13" s="182" t="s">
        <v>797</v>
      </c>
      <c r="G13" s="182" t="s">
        <v>15798</v>
      </c>
      <c r="H13" s="183"/>
      <c r="I13" s="184" t="str">
        <f ca="1">IF(ISERROR($V13),"",OFFSET('Smelter Look-up'!$H$4,$V13-4,0))</f>
        <v>Fallon</v>
      </c>
      <c r="J13" s="184" t="str">
        <f ca="1">IF(ISERROR($V13),"",OFFSET('Smelter Look-up'!$I$4,$V13-4,0))</f>
        <v>Nevada</v>
      </c>
      <c r="K13" s="224"/>
      <c r="L13" s="224"/>
      <c r="M13" s="224"/>
      <c r="N13" s="224"/>
      <c r="O13" s="224" t="s">
        <v>15811</v>
      </c>
      <c r="P13" s="185"/>
      <c r="Q13" s="225"/>
      <c r="R13" s="182" t="str">
        <f ca="1">IF(ISERROR($V13),"",OFFSET('Smelter Look-up'!$C$4,$V13-4,0)&amp;"")</f>
        <v>Kennametal Fallon</v>
      </c>
      <c r="S13" s="181" t="str">
        <f t="shared" ca="1" si="3"/>
        <v>Unknown</v>
      </c>
      <c r="T13" s="181" t="e">
        <f ca="1">IF(B13="","",IF(ISERROR(MATCH($J13,SorP!$B$1:$B$6279,0)),"",INDIRECT("'SorP'!$A$"&amp;MATCH($S13&amp;$J13,SorP!C:C,0))))</f>
        <v>#N/A</v>
      </c>
      <c r="U13" s="201"/>
      <c r="V13" s="226">
        <f>IF(C13="",NA(),IF(OR(C13="Smelter not listed",C13="Smelter not yet identified"),MATCH($B13&amp;$D13,'Smelter Look-up'!$J:$J,0),MATCH($B13&amp;$C13,'Smelter Look-up'!$J:$J,0)))</f>
        <v>611</v>
      </c>
      <c r="X13" s="227">
        <f t="shared" si="4"/>
        <v>0</v>
      </c>
      <c r="AB13" s="228" t="str">
        <f t="shared" si="5"/>
        <v>TungstenKennametal Fallon</v>
      </c>
    </row>
    <row r="14" spans="1:34" s="227" customFormat="1" ht="19.95" customHeight="1">
      <c r="A14" s="262" t="s">
        <v>1407</v>
      </c>
      <c r="B14" s="182" t="s">
        <v>1127</v>
      </c>
      <c r="C14" s="186" t="s">
        <v>1406</v>
      </c>
      <c r="D14" s="230" t="s">
        <v>1406</v>
      </c>
      <c r="E14" s="182" t="s">
        <v>15808</v>
      </c>
      <c r="F14" s="182" t="s">
        <v>1407</v>
      </c>
      <c r="G14" s="182" t="s">
        <v>15798</v>
      </c>
      <c r="H14" s="183"/>
      <c r="I14" s="184" t="str">
        <f ca="1">IF(ISERROR($V14),"",OFFSET('Smelter Look-up'!$H$4,$V14-4,0))</f>
        <v>Aizuwakamatsu</v>
      </c>
      <c r="J14" s="184" t="str">
        <f ca="1">IF(ISERROR($V14),"",OFFSET('Smelter Look-up'!$I$4,$V14-4,0))</f>
        <v>Fukushima</v>
      </c>
      <c r="K14" s="224"/>
      <c r="L14" s="224"/>
      <c r="M14" s="224"/>
      <c r="N14" s="224"/>
      <c r="O14" s="224" t="s">
        <v>15812</v>
      </c>
      <c r="P14" s="185"/>
      <c r="Q14" s="225"/>
      <c r="R14" s="182" t="str">
        <f ca="1">IF(ISERROR($V14),"",OFFSET('Smelter Look-up'!$C$4,$V14-4,0)&amp;"")</f>
        <v>Global Advanced Metals Aizu</v>
      </c>
      <c r="S14" s="181" t="str">
        <f t="shared" ca="1" si="3"/>
        <v>JP</v>
      </c>
      <c r="T14" s="181" t="str">
        <f ca="1">IF(B14="","",IF(ISERROR(MATCH($J14,SorP!$B$1:$B$6279,0)),"",INDIRECT("'SorP'!$A$"&amp;MATCH($S14&amp;$J14,SorP!C:C,0))))</f>
        <v>JP-07</v>
      </c>
      <c r="U14" s="201"/>
      <c r="V14" s="226">
        <f>IF(C14="",NA(),IF(OR(C14="Smelter not listed",C14="Smelter not yet identified"),MATCH($B14&amp;$D14,'Smelter Look-up'!$J:$J,0),MATCH($B14&amp;$C14,'Smelter Look-up'!$J:$J,0)))</f>
        <v>330</v>
      </c>
      <c r="X14" s="227">
        <f t="shared" si="4"/>
        <v>0</v>
      </c>
      <c r="AB14" s="228" t="str">
        <f t="shared" si="5"/>
        <v>TantalumGlobal Advanced Metals Aizu</v>
      </c>
    </row>
    <row r="15" spans="1:34" s="227" customFormat="1" ht="19.95" customHeight="1">
      <c r="A15" s="262" t="s">
        <v>13798</v>
      </c>
      <c r="B15" s="182" t="s">
        <v>1126</v>
      </c>
      <c r="C15" s="186" t="s">
        <v>13797</v>
      </c>
      <c r="D15" s="230" t="s">
        <v>13797</v>
      </c>
      <c r="E15" s="182" t="s">
        <v>15813</v>
      </c>
      <c r="F15" s="182" t="s">
        <v>13798</v>
      </c>
      <c r="G15" s="182" t="s">
        <v>15798</v>
      </c>
      <c r="H15" s="183"/>
      <c r="I15" s="184" t="str">
        <f ca="1">IF(ISERROR($V15),"",OFFSET('Smelter Look-up'!$H$4,$V15-4,0))</f>
        <v>Dongguan</v>
      </c>
      <c r="J15" s="184" t="str">
        <f ca="1">IF(ISERROR($V15),"",OFFSET('Smelter Look-up'!$I$4,$V15-4,0))</f>
        <v>Guangdong Sheng</v>
      </c>
      <c r="K15" s="224"/>
      <c r="L15" s="224"/>
      <c r="M15" s="224"/>
      <c r="N15" s="224"/>
      <c r="O15" s="224" t="s">
        <v>15805</v>
      </c>
      <c r="P15" s="185"/>
      <c r="Q15" s="225"/>
      <c r="R15" s="182" t="str">
        <f ca="1">IF(ISERROR($V15),"",OFFSET('Smelter Look-up'!$C$4,$V15-4,0)&amp;"")</f>
        <v>Dongguan CiEXPO Environmental Engineering Co., Ltd.</v>
      </c>
      <c r="S15" s="181" t="str">
        <f t="shared" ca="1" si="3"/>
        <v>CN</v>
      </c>
      <c r="T15" s="181" t="str">
        <f ca="1">IF(B15="","",IF(ISERROR(MATCH($J15,SorP!$B$1:$B$6279,0)),"",INDIRECT("'SorP'!$A$"&amp;MATCH($S15&amp;$J15,SorP!C:C,0))))</f>
        <v>CN-GD</v>
      </c>
      <c r="U15" s="201"/>
      <c r="V15" s="226">
        <f>IF(C15="",NA(),IF(OR(C15="Smelter not listed",C15="Smelter not yet identified"),MATCH($B15&amp;$D15,'Smelter Look-up'!$J:$J,0),MATCH($B15&amp;$C15,'Smelter Look-up'!$J:$J,0)))</f>
        <v>416</v>
      </c>
      <c r="X15" s="227">
        <f t="shared" si="4"/>
        <v>0</v>
      </c>
      <c r="AB15" s="228" t="str">
        <f t="shared" si="5"/>
        <v>TinDongguan CiEXPO Environmental Engineering Co., Ltd.</v>
      </c>
    </row>
    <row r="16" spans="1:34" s="227" customFormat="1" ht="19.95" customHeight="1">
      <c r="A16" s="262" t="s">
        <v>2195</v>
      </c>
      <c r="B16" s="182" t="s">
        <v>1125</v>
      </c>
      <c r="C16" s="186" t="s">
        <v>2194</v>
      </c>
      <c r="D16" s="230" t="s">
        <v>2194</v>
      </c>
      <c r="E16" s="182" t="s">
        <v>15814</v>
      </c>
      <c r="F16" s="182" t="s">
        <v>2195</v>
      </c>
      <c r="G16" s="182" t="s">
        <v>15798</v>
      </c>
      <c r="H16" s="183"/>
      <c r="I16" s="184" t="str">
        <f ca="1">IF(ISERROR($V16),"",OFFSET('Smelter Look-up'!$H$4,$V16-4,0))</f>
        <v>Balkhash</v>
      </c>
      <c r="J16" s="184" t="str">
        <f ca="1">IF(ISERROR($V16),"",OFFSET('Smelter Look-up'!$I$4,$V16-4,0))</f>
        <v>Qaraghandy oblysy</v>
      </c>
      <c r="K16" s="224"/>
      <c r="L16" s="224"/>
      <c r="M16" s="224"/>
      <c r="N16" s="224"/>
      <c r="O16" s="224" t="s">
        <v>15815</v>
      </c>
      <c r="P16" s="185"/>
      <c r="Q16" s="225"/>
      <c r="R16" s="182" t="str">
        <f ca="1">IF(ISERROR($V16),"",OFFSET('Smelter Look-up'!$C$4,$V16-4,0)&amp;"")</f>
        <v>Kazakhmys Smelting LLC</v>
      </c>
      <c r="S16" s="181" t="str">
        <f t="shared" ca="1" si="3"/>
        <v>KZ</v>
      </c>
      <c r="T16" s="181" t="str">
        <f ca="1">IF(B16="","",IF(ISERROR(MATCH($J16,SorP!$B$1:$B$6279,0)),"",INDIRECT("'SorP'!$A$"&amp;MATCH($S16&amp;$J16,SorP!C:C,0))))</f>
        <v>KZ-KAR</v>
      </c>
      <c r="U16" s="201"/>
      <c r="V16" s="226">
        <f>IF(C16="",NA(),IF(OR(C16="Smelter not listed",C16="Smelter not yet identified"),MATCH($B16&amp;$D16,'Smelter Look-up'!$J:$J,0),MATCH($B16&amp;$C16,'Smelter Look-up'!$J:$J,0)))</f>
        <v>135</v>
      </c>
      <c r="X16" s="227">
        <f t="shared" si="4"/>
        <v>0</v>
      </c>
      <c r="AB16" s="228" t="str">
        <f t="shared" si="5"/>
        <v>GoldKazakhmys Smelting LLC</v>
      </c>
    </row>
    <row r="17" spans="1:28" s="227" customFormat="1" ht="19.95" customHeight="1">
      <c r="A17" s="262" t="s">
        <v>1385</v>
      </c>
      <c r="B17" s="182" t="s">
        <v>1125</v>
      </c>
      <c r="C17" s="186" t="s">
        <v>2304</v>
      </c>
      <c r="D17" s="230" t="s">
        <v>2304</v>
      </c>
      <c r="E17" s="182" t="s">
        <v>15813</v>
      </c>
      <c r="F17" s="182" t="s">
        <v>1385</v>
      </c>
      <c r="G17" s="182" t="s">
        <v>15798</v>
      </c>
      <c r="H17" s="183"/>
      <c r="I17" s="184" t="str">
        <f ca="1">IF(ISERROR($V17),"",OFFSET('Smelter Look-up'!$H$4,$V17-4,0))</f>
        <v>Lingbao</v>
      </c>
      <c r="J17" s="184" t="str">
        <f ca="1">IF(ISERROR($V17),"",OFFSET('Smelter Look-up'!$I$4,$V17-4,0))</f>
        <v>Henan Sheng</v>
      </c>
      <c r="K17" s="224"/>
      <c r="L17" s="224"/>
      <c r="M17" s="224"/>
      <c r="N17" s="224"/>
      <c r="O17" s="224" t="s">
        <v>15813</v>
      </c>
      <c r="P17" s="185"/>
      <c r="Q17" s="225"/>
      <c r="R17" s="182" t="str">
        <f ca="1">IF(ISERROR($V17),"",OFFSET('Smelter Look-up'!$C$4,$V17-4,0)&amp;"")</f>
        <v>Lingbao Gold Co., Ltd.</v>
      </c>
      <c r="S17" s="181" t="str">
        <f t="shared" ca="1" si="3"/>
        <v>CN</v>
      </c>
      <c r="T17" s="181" t="str">
        <f ca="1">IF(B17="","",IF(ISERROR(MATCH($J17,SorP!$B$1:$B$6279,0)),"",INDIRECT("'SorP'!$A$"&amp;MATCH($S17&amp;$J17,SorP!C:C,0))))</f>
        <v>CN-HA</v>
      </c>
      <c r="U17" s="201"/>
      <c r="V17" s="226">
        <f>IF(C17="",NA(),IF(OR(C17="Smelter not listed",C17="Smelter not yet identified"),MATCH($B17&amp;$D17,'Smelter Look-up'!$J:$J,0),MATCH($B17&amp;$C17,'Smelter Look-up'!$J:$J,0)))</f>
        <v>154</v>
      </c>
      <c r="X17" s="227">
        <f t="shared" si="4"/>
        <v>0</v>
      </c>
      <c r="AB17" s="228" t="str">
        <f t="shared" si="5"/>
        <v>GoldLingbao Gold Co., Ltd.</v>
      </c>
    </row>
    <row r="18" spans="1:28" s="227" customFormat="1" ht="19.95" customHeight="1">
      <c r="A18" s="181" t="s">
        <v>15546</v>
      </c>
      <c r="B18" s="182" t="s">
        <v>1126</v>
      </c>
      <c r="C18" s="186" t="s">
        <v>15545</v>
      </c>
      <c r="D18" s="230" t="s">
        <v>15545</v>
      </c>
      <c r="E18" s="182" t="s">
        <v>15801</v>
      </c>
      <c r="F18" s="182" t="s">
        <v>15546</v>
      </c>
      <c r="G18" s="182" t="s">
        <v>15798</v>
      </c>
      <c r="H18" s="183"/>
      <c r="I18" s="184" t="str">
        <f ca="1">IF(ISERROR($V18),"",OFFSET('Smelter Look-up'!$H$4,$V18-4,0))</f>
        <v>Sungailiat</v>
      </c>
      <c r="J18" s="184" t="str">
        <f ca="1">IF(ISERROR($V18),"",OFFSET('Smelter Look-up'!$I$4,$V18-4,0))</f>
        <v>Kepulauan Bangka Belitung</v>
      </c>
      <c r="K18" s="224"/>
      <c r="L18" s="224"/>
      <c r="M18" s="224"/>
      <c r="N18" s="224"/>
      <c r="O18" s="224" t="s">
        <v>15816</v>
      </c>
      <c r="P18" s="185"/>
      <c r="Q18" s="225"/>
      <c r="R18" s="182" t="str">
        <f ca="1">IF(ISERROR($V18),"",OFFSET('Smelter Look-up'!$C$4,$V18-4,0)&amp;"")</f>
        <v>PT Bangka Tin Industry</v>
      </c>
      <c r="S18" s="181" t="str">
        <f t="shared" ca="1" si="3"/>
        <v>ID</v>
      </c>
      <c r="T18" s="181" t="str">
        <f ca="1">IF(B18="","",IF(ISERROR(MATCH($J18,SorP!$B$1:$B$6279,0)),"",INDIRECT("'SorP'!$A$"&amp;MATCH($S18&amp;$J18,SorP!C:C,0))))</f>
        <v>ID-BB</v>
      </c>
      <c r="U18" s="201"/>
      <c r="V18" s="226">
        <f>IF(C18="",NA(),IF(OR(C18="Smelter not listed",C18="Smelter not yet identified"),MATCH($B18&amp;$D18,'Smelter Look-up'!$J:$J,0),MATCH($B18&amp;$C18,'Smelter Look-up'!$J:$J,0)))</f>
        <v>493</v>
      </c>
      <c r="X18" s="227">
        <f t="shared" si="4"/>
        <v>0</v>
      </c>
      <c r="AB18" s="228" t="str">
        <f t="shared" si="5"/>
        <v>TinPT Bangka Tin Industry</v>
      </c>
    </row>
    <row r="19" spans="1:28" s="227" customFormat="1" ht="189">
      <c r="A19" s="181" t="s">
        <v>1806</v>
      </c>
      <c r="B19" s="182" t="s">
        <v>1126</v>
      </c>
      <c r="C19" s="186" t="s">
        <v>1805</v>
      </c>
      <c r="D19" s="230" t="s">
        <v>1805</v>
      </c>
      <c r="E19" s="182" t="s">
        <v>15817</v>
      </c>
      <c r="F19" s="182" t="s">
        <v>1806</v>
      </c>
      <c r="G19" s="182" t="s">
        <v>15798</v>
      </c>
      <c r="H19" s="183"/>
      <c r="I19" s="184" t="str">
        <f ca="1">IF(ISERROR($V19),"",OFFSET('Smelter Look-up'!$H$4,$V19-4,0))</f>
        <v>Tinh Tuc</v>
      </c>
      <c r="J19" s="184" t="str">
        <f ca="1">IF(ISERROR($V19),"",OFFSET('Smelter Look-up'!$I$4,$V19-4,0))</f>
        <v>Cao Bằng</v>
      </c>
      <c r="K19" s="224"/>
      <c r="L19" s="224"/>
      <c r="M19" s="224"/>
      <c r="N19" s="224"/>
      <c r="O19" s="224" t="s">
        <v>15818</v>
      </c>
      <c r="P19" s="185"/>
      <c r="Q19" s="225"/>
      <c r="R19" s="182" t="str">
        <f ca="1">IF(ISERROR($V19),"",OFFSET('Smelter Look-up'!$C$4,$V19-4,0)&amp;"")</f>
        <v>Electro-Mechanical Facility of the Cao Bang Minerals &amp; Metallurgy Joint Stock Company</v>
      </c>
      <c r="S19" s="181" t="str">
        <f t="shared" ca="1" si="3"/>
        <v>VN</v>
      </c>
      <c r="T19" s="181" t="str">
        <f ca="1">IF(B19="","",IF(ISERROR(MATCH($J19,SorP!$B$1:$B$6279,0)),"",INDIRECT("'SorP'!$A$"&amp;MATCH($S19&amp;$J19,SorP!C:C,0))))</f>
        <v>VN-04</v>
      </c>
      <c r="U19" s="201"/>
      <c r="V19" s="226">
        <f>IF(C19="",NA(),IF(OR(C19="Smelter not listed",C19="Smelter not yet identified"),MATCH($B19&amp;$D19,'Smelter Look-up'!$J:$J,0),MATCH($B19&amp;$C19,'Smelter Look-up'!$J:$J,0)))</f>
        <v>420</v>
      </c>
      <c r="X19" s="227">
        <f t="shared" si="4"/>
        <v>0</v>
      </c>
      <c r="AB19" s="228" t="str">
        <f t="shared" si="5"/>
        <v>TinElectro-Mechanical Facility of the Cao Bang Minerals &amp; Metallurgy Joint Stock Company</v>
      </c>
    </row>
    <row r="20" spans="1:28" s="227" customFormat="1" ht="88.2">
      <c r="A20" s="181" t="s">
        <v>15553</v>
      </c>
      <c r="B20" s="182" t="s">
        <v>1128</v>
      </c>
      <c r="C20" s="186" t="s">
        <v>15552</v>
      </c>
      <c r="D20" s="230" t="s">
        <v>15552</v>
      </c>
      <c r="E20" s="182" t="s">
        <v>15819</v>
      </c>
      <c r="F20" s="182" t="s">
        <v>15553</v>
      </c>
      <c r="G20" s="182" t="s">
        <v>15798</v>
      </c>
      <c r="H20" s="183"/>
      <c r="I20" s="184" t="str">
        <f ca="1">IF(ISERROR($V20),"",OFFSET('Smelter Look-up'!$H$4,$V20-4,0))</f>
        <v>Gyeongju-si</v>
      </c>
      <c r="J20" s="184" t="str">
        <f ca="1">IF(ISERROR($V20),"",OFFSET('Smelter Look-up'!$I$4,$V20-4,0))</f>
        <v>Gyeongsangbuk-do</v>
      </c>
      <c r="K20" s="224"/>
      <c r="L20" s="224"/>
      <c r="M20" s="224"/>
      <c r="N20" s="224"/>
      <c r="O20" s="224" t="s">
        <v>15805</v>
      </c>
      <c r="P20" s="185"/>
      <c r="Q20" s="225"/>
      <c r="R20" s="182" t="str">
        <f ca="1">IF(ISERROR($V20),"",OFFSET('Smelter Look-up'!$C$4,$V20-4,0)&amp;"")</f>
        <v>DONGKUK INDUSTRIES CO., LTD.</v>
      </c>
      <c r="S20" s="181" t="str">
        <f t="shared" ca="1" si="3"/>
        <v>KR</v>
      </c>
      <c r="T20" s="181" t="str">
        <f ca="1">IF(B20="","",IF(ISERROR(MATCH($J20,SorP!$B$1:$B$6279,0)),"",INDIRECT("'SorP'!$A$"&amp;MATCH($S20&amp;$J20,SorP!C:C,0))))</f>
        <v>KR-47</v>
      </c>
      <c r="U20" s="201"/>
      <c r="V20" s="226">
        <f>IF(C20="",NA(),IF(OR(C20="Smelter not listed",C20="Smelter not yet identified"),MATCH($B20&amp;$D20,'Smelter Look-up'!$J:$J,0),MATCH($B20&amp;$C20,'Smelter Look-up'!$J:$J,0)))</f>
        <v>576</v>
      </c>
      <c r="X20" s="227">
        <f t="shared" si="4"/>
        <v>0</v>
      </c>
      <c r="AB20" s="228" t="str">
        <f t="shared" si="5"/>
        <v>TungstenDONGKUK INDUSTRIES CO., LTD.</v>
      </c>
    </row>
    <row r="21" spans="1:28" s="227" customFormat="1" ht="126">
      <c r="A21" s="181" t="s">
        <v>659</v>
      </c>
      <c r="B21" s="182" t="s">
        <v>1125</v>
      </c>
      <c r="C21" s="186" t="s">
        <v>900</v>
      </c>
      <c r="D21" s="230" t="s">
        <v>900</v>
      </c>
      <c r="E21" s="182" t="s">
        <v>15820</v>
      </c>
      <c r="F21" s="182" t="s">
        <v>659</v>
      </c>
      <c r="G21" s="182" t="s">
        <v>15798</v>
      </c>
      <c r="H21" s="183"/>
      <c r="I21" s="184" t="str">
        <f ca="1">IF(ISERROR($V21),"",OFFSET('Smelter Look-up'!$H$4,$V21-4,0))</f>
        <v>Quezon City</v>
      </c>
      <c r="J21" s="184" t="str">
        <f ca="1">IF(ISERROR($V21),"",OFFSET('Smelter Look-up'!$I$4,$V21-4,0))</f>
        <v>Rizal</v>
      </c>
      <c r="K21" s="224"/>
      <c r="L21" s="224"/>
      <c r="M21" s="224"/>
      <c r="N21" s="224"/>
      <c r="O21" s="224" t="s">
        <v>15821</v>
      </c>
      <c r="P21" s="185"/>
      <c r="Q21" s="225"/>
      <c r="R21" s="182" t="str">
        <f ca="1">IF(ISERROR($V21),"",OFFSET('Smelter Look-up'!$C$4,$V21-4,0)&amp;"")</f>
        <v>Bangko Sentral ng Pilipinas (Central Bank of the Philippines)</v>
      </c>
      <c r="S21" s="181" t="str">
        <f t="shared" ca="1" si="3"/>
        <v>PH</v>
      </c>
      <c r="T21" s="181" t="str">
        <f ca="1">IF(B21="","",IF(ISERROR(MATCH($J21,SorP!$B$1:$B$6279,0)),"",INDIRECT("'SorP'!$A$"&amp;MATCH($S21&amp;$J21,SorP!C:C,0))))</f>
        <v>PH-RIZ</v>
      </c>
      <c r="U21" s="201"/>
      <c r="V21" s="226">
        <f>IF(C21="",NA(),IF(OR(C21="Smelter not listed",C21="Smelter not yet identified"),MATCH($B21&amp;$D21,'Smelter Look-up'!$J:$J,0),MATCH($B21&amp;$C21,'Smelter Look-up'!$J:$J,0)))</f>
        <v>41</v>
      </c>
      <c r="X21" s="227">
        <f t="shared" si="4"/>
        <v>0</v>
      </c>
      <c r="AB21" s="228" t="str">
        <f t="shared" si="5"/>
        <v>GoldBangko Sentral ng Pilipinas (Central Bank of the Philippines)</v>
      </c>
    </row>
    <row r="22" spans="1:28" s="227" customFormat="1" ht="75.599999999999994">
      <c r="A22" s="181" t="s">
        <v>15459</v>
      </c>
      <c r="B22" s="182" t="s">
        <v>1125</v>
      </c>
      <c r="C22" s="186" t="s">
        <v>15458</v>
      </c>
      <c r="D22" s="230" t="s">
        <v>15458</v>
      </c>
      <c r="E22" s="182" t="s">
        <v>15822</v>
      </c>
      <c r="F22" s="182" t="s">
        <v>15459</v>
      </c>
      <c r="G22" s="182" t="s">
        <v>15798</v>
      </c>
      <c r="H22" s="183"/>
      <c r="I22" s="184" t="str">
        <f ca="1">IF(ISERROR($V22),"",OFFSET('Smelter Look-up'!$H$4,$V22-4,0))</f>
        <v>Taoyuan</v>
      </c>
      <c r="J22" s="184" t="str">
        <f ca="1">IF(ISERROR($V22),"",OFFSET('Smelter Look-up'!$I$4,$V22-4,0))</f>
        <v>Taoyuan</v>
      </c>
      <c r="K22" s="224"/>
      <c r="L22" s="224"/>
      <c r="M22" s="224"/>
      <c r="N22" s="224"/>
      <c r="O22" s="224" t="s">
        <v>15823</v>
      </c>
      <c r="P22" s="185"/>
      <c r="Q22" s="225"/>
      <c r="R22" s="182" t="str">
        <f ca="1">IF(ISERROR($V22),"",OFFSET('Smelter Look-up'!$C$4,$V22-4,0)&amp;"")</f>
        <v>Super Dragon Technology Co., Ltd.</v>
      </c>
      <c r="S22" s="181" t="str">
        <f t="shared" ca="1" si="3"/>
        <v>Unknown</v>
      </c>
      <c r="T22" s="181" t="e">
        <f ca="1">IF(B22="","",IF(ISERROR(MATCH($J22,SorP!$B$1:$B$6279,0)),"",INDIRECT("'SorP'!$A$"&amp;MATCH($S22&amp;$J22,SorP!C:C,0))))</f>
        <v>#N/A</v>
      </c>
      <c r="U22" s="201"/>
      <c r="V22" s="226">
        <f>IF(C22="",NA(),IF(OR(C22="Smelter not listed",C22="Smelter not yet identified"),MATCH($B22&amp;$D22,'Smelter Look-up'!$J:$J,0),MATCH($B22&amp;$C22,'Smelter Look-up'!$J:$J,0)))</f>
        <v>268</v>
      </c>
      <c r="X22" s="227">
        <f t="shared" si="4"/>
        <v>0</v>
      </c>
      <c r="AB22" s="228" t="str">
        <f t="shared" si="5"/>
        <v>GoldSuper Dragon Technology Co., Ltd.</v>
      </c>
    </row>
    <row r="23" spans="1:28" s="227" customFormat="1" ht="50.4">
      <c r="A23" s="181" t="s">
        <v>680</v>
      </c>
      <c r="B23" s="182" t="s">
        <v>1125</v>
      </c>
      <c r="C23" s="186" t="s">
        <v>2501</v>
      </c>
      <c r="D23" s="230" t="s">
        <v>2501</v>
      </c>
      <c r="E23" s="182" t="s">
        <v>15819</v>
      </c>
      <c r="F23" s="182" t="s">
        <v>680</v>
      </c>
      <c r="G23" s="182" t="s">
        <v>15798</v>
      </c>
      <c r="H23" s="183"/>
      <c r="I23" s="184" t="str">
        <f ca="1">IF(ISERROR($V23),"",OFFSET('Smelter Look-up'!$H$4,$V23-4,0))</f>
        <v>Danwon</v>
      </c>
      <c r="J23" s="184" t="str">
        <f ca="1">IF(ISERROR($V23),"",OFFSET('Smelter Look-up'!$I$4,$V23-4,0))</f>
        <v>Gyeonggi-do</v>
      </c>
      <c r="K23" s="224"/>
      <c r="L23" s="224"/>
      <c r="M23" s="224"/>
      <c r="N23" s="224"/>
      <c r="O23" s="224" t="s">
        <v>15824</v>
      </c>
      <c r="P23" s="185"/>
      <c r="Q23" s="225"/>
      <c r="R23" s="182" t="str">
        <f ca="1">IF(ISERROR($V23),"",OFFSET('Smelter Look-up'!$C$4,$V23-4,0)&amp;"")</f>
        <v>HwaSeong CJ CO., LTD.</v>
      </c>
      <c r="S23" s="181" t="str">
        <f t="shared" ca="1" si="3"/>
        <v>KR</v>
      </c>
      <c r="T23" s="181" t="str">
        <f ca="1">IF(B23="","",IF(ISERROR(MATCH($J23,SorP!$B$1:$B$6279,0)),"",INDIRECT("'SorP'!$A$"&amp;MATCH($S23&amp;$J23,SorP!C:C,0))))</f>
        <v>KR-41</v>
      </c>
      <c r="U23" s="201"/>
      <c r="V23" s="226">
        <f>IF(C23="",NA(),IF(OR(C23="Smelter not listed",C23="Smelter not yet identified"),MATCH($B23&amp;$D23,'Smelter Look-up'!$J:$J,0),MATCH($B23&amp;$C23,'Smelter Look-up'!$J:$J,0)))</f>
        <v>114</v>
      </c>
      <c r="X23" s="227">
        <f t="shared" si="4"/>
        <v>0</v>
      </c>
      <c r="AB23" s="228" t="str">
        <f t="shared" si="5"/>
        <v>GoldHwaSeong CJ CO., LTD.</v>
      </c>
    </row>
    <row r="24" spans="1:28" s="227" customFormat="1" ht="75.599999999999994">
      <c r="A24" s="181" t="s">
        <v>1414</v>
      </c>
      <c r="B24" s="182" t="s">
        <v>1127</v>
      </c>
      <c r="C24" s="186" t="s">
        <v>15530</v>
      </c>
      <c r="D24" s="230" t="s">
        <v>15530</v>
      </c>
      <c r="E24" s="182" t="s">
        <v>15804</v>
      </c>
      <c r="F24" s="182" t="s">
        <v>1414</v>
      </c>
      <c r="G24" s="182" t="s">
        <v>15798</v>
      </c>
      <c r="H24" s="183"/>
      <c r="I24" s="184" t="str">
        <f ca="1">IF(ISERROR($V24),"",OFFSET('Smelter Look-up'!$H$4,$V24-4,0))</f>
        <v>Newton</v>
      </c>
      <c r="J24" s="184" t="str">
        <f ca="1">IF(ISERROR($V24),"",OFFSET('Smelter Look-up'!$I$4,$V24-4,0))</f>
        <v>Massachusetts</v>
      </c>
      <c r="K24" s="224"/>
      <c r="L24" s="224"/>
      <c r="M24" s="224"/>
      <c r="N24" s="224"/>
      <c r="O24" s="224" t="s">
        <v>15825</v>
      </c>
      <c r="P24" s="185"/>
      <c r="Q24" s="225"/>
      <c r="R24" s="182" t="str">
        <f ca="1">IF(ISERROR($V24),"",OFFSET('Smelter Look-up'!$C$4,$V24-4,0)&amp;"")</f>
        <v>Materion Newton Inc.</v>
      </c>
      <c r="S24" s="181" t="str">
        <f t="shared" ca="1" si="3"/>
        <v>Unknown</v>
      </c>
      <c r="T24" s="181" t="e">
        <f ca="1">IF(B24="","",IF(ISERROR(MATCH($J24,SorP!$B$1:$B$6279,0)),"",INDIRECT("'SorP'!$A$"&amp;MATCH($S24&amp;$J24,SorP!C:C,0))))</f>
        <v>#N/A</v>
      </c>
      <c r="U24" s="201"/>
      <c r="V24" s="226">
        <f>IF(C24="",NA(),IF(OR(C24="Smelter not listed",C24="Smelter not yet identified"),MATCH($B24&amp;$D24,'Smelter Look-up'!$J:$J,0),MATCH($B24&amp;$C24,'Smelter Look-up'!$J:$J,0)))</f>
        <v>348</v>
      </c>
      <c r="X24" s="227">
        <f t="shared" si="4"/>
        <v>0</v>
      </c>
      <c r="AB24" s="228" t="str">
        <f t="shared" si="5"/>
        <v>TantalumMaterion Newton Inc.</v>
      </c>
    </row>
    <row r="25" spans="1:28" s="227" customFormat="1" ht="214.2">
      <c r="A25" s="181" t="s">
        <v>764</v>
      </c>
      <c r="B25" s="182" t="s">
        <v>1126</v>
      </c>
      <c r="C25" s="186" t="s">
        <v>838</v>
      </c>
      <c r="D25" s="230" t="s">
        <v>838</v>
      </c>
      <c r="E25" s="182" t="s">
        <v>15826</v>
      </c>
      <c r="F25" s="182" t="s">
        <v>764</v>
      </c>
      <c r="G25" s="182" t="s">
        <v>15798</v>
      </c>
      <c r="H25" s="183"/>
      <c r="I25" s="184" t="str">
        <f ca="1">IF(ISERROR($V25),"",OFFSET('Smelter Look-up'!$H$4,$V25-4,0))</f>
        <v>Oruro</v>
      </c>
      <c r="J25" s="184" t="str">
        <f ca="1">IF(ISERROR($V25),"",OFFSET('Smelter Look-up'!$I$4,$V25-4,0))</f>
        <v>Oruro</v>
      </c>
      <c r="K25" s="224"/>
      <c r="L25" s="224"/>
      <c r="M25" s="224"/>
      <c r="N25" s="224"/>
      <c r="O25" s="224" t="s">
        <v>15827</v>
      </c>
      <c r="P25" s="185"/>
      <c r="Q25" s="225"/>
      <c r="R25" s="182" t="str">
        <f ca="1">IF(ISERROR($V25),"",OFFSET('Smelter Look-up'!$C$4,$V25-4,0)&amp;"")</f>
        <v>EM Vinto</v>
      </c>
      <c r="S25" s="181" t="str">
        <f t="shared" ca="1" si="3"/>
        <v>Unknown</v>
      </c>
      <c r="T25" s="181" t="e">
        <f ca="1">IF(B25="","",IF(ISERROR(MATCH($J25,SorP!$B$1:$B$6279,0)),"",INDIRECT("'SorP'!$A$"&amp;MATCH($S25&amp;$J25,SorP!C:C,0))))</f>
        <v>#N/A</v>
      </c>
      <c r="U25" s="201"/>
      <c r="V25" s="226">
        <f>IF(C25="",NA(),IF(OR(C25="Smelter not listed",C25="Smelter not yet identified"),MATCH($B25&amp;$D25,'Smelter Look-up'!$J:$J,0),MATCH($B25&amp;$C25,'Smelter Look-up'!$J:$J,0)))</f>
        <v>421</v>
      </c>
      <c r="X25" s="227">
        <f t="shared" si="4"/>
        <v>0</v>
      </c>
      <c r="AB25" s="228" t="str">
        <f t="shared" si="5"/>
        <v>TinEM Vinto</v>
      </c>
    </row>
    <row r="26" spans="1:28" s="227" customFormat="1" ht="88.2">
      <c r="A26" s="181" t="s">
        <v>726</v>
      </c>
      <c r="B26" s="182" t="s">
        <v>1125</v>
      </c>
      <c r="C26" s="186" t="s">
        <v>2160</v>
      </c>
      <c r="D26" s="230" t="s">
        <v>2160</v>
      </c>
      <c r="E26" s="182" t="s">
        <v>15813</v>
      </c>
      <c r="F26" s="182" t="s">
        <v>726</v>
      </c>
      <c r="G26" s="182" t="s">
        <v>15798</v>
      </c>
      <c r="H26" s="183"/>
      <c r="I26" s="184" t="str">
        <f ca="1">IF(ISERROR($V26),"",OFFSET('Smelter Look-up'!$H$4,$V26-4,0))</f>
        <v>Zhaoyuan</v>
      </c>
      <c r="J26" s="184" t="str">
        <f ca="1">IF(ISERROR($V26),"",OFFSET('Smelter Look-up'!$I$4,$V26-4,0))</f>
        <v>Shandong Sheng</v>
      </c>
      <c r="K26" s="224"/>
      <c r="L26" s="224"/>
      <c r="M26" s="224"/>
      <c r="N26" s="224"/>
      <c r="O26" s="224" t="s">
        <v>15828</v>
      </c>
      <c r="P26" s="185"/>
      <c r="Q26" s="225"/>
      <c r="R26" s="182" t="str">
        <f ca="1">IF(ISERROR($V26),"",OFFSET('Smelter Look-up'!$C$4,$V26-4,0)&amp;"")</f>
        <v>Shandong Zhaojin Gold &amp; Silver Refinery Co., Ltd.</v>
      </c>
      <c r="S26" s="181" t="str">
        <f t="shared" ca="1" si="3"/>
        <v>CN</v>
      </c>
      <c r="T26" s="181" t="str">
        <f ca="1">IF(B26="","",IF(ISERROR(MATCH($J26,SorP!$B$1:$B$6279,0)),"",INDIRECT("'SorP'!$A$"&amp;MATCH($S26&amp;$J26,SorP!C:C,0))))</f>
        <v>CN-SD</v>
      </c>
      <c r="U26" s="201"/>
      <c r="V26" s="226">
        <f>IF(C26="",NA(),IF(OR(C26="Smelter not listed",C26="Smelter not yet identified"),MATCH($B26&amp;$D26,'Smelter Look-up'!$J:$J,0),MATCH($B26&amp;$C26,'Smelter Look-up'!$J:$J,0)))</f>
        <v>246</v>
      </c>
      <c r="X26" s="227">
        <f t="shared" si="4"/>
        <v>0</v>
      </c>
      <c r="AB26" s="228" t="str">
        <f t="shared" si="5"/>
        <v>GoldShandong Zhaojin Gold &amp; Silver Refinery Co., Ltd.</v>
      </c>
    </row>
    <row r="27" spans="1:28" s="227" customFormat="1" ht="37.799999999999997">
      <c r="A27" s="181" t="s">
        <v>15092</v>
      </c>
      <c r="B27" s="182" t="s">
        <v>1126</v>
      </c>
      <c r="C27" s="186" t="s">
        <v>15091</v>
      </c>
      <c r="D27" s="230" t="s">
        <v>15091</v>
      </c>
      <c r="E27" s="182" t="s">
        <v>15829</v>
      </c>
      <c r="F27" s="182" t="s">
        <v>15092</v>
      </c>
      <c r="G27" s="182" t="s">
        <v>15798</v>
      </c>
      <c r="H27" s="183"/>
      <c r="I27" s="184" t="str">
        <f ca="1">IF(ISERROR($V27),"",OFFSET('Smelter Look-up'!$H$4,$V27-4,0))</f>
        <v>Toledo</v>
      </c>
      <c r="J27" s="184" t="str">
        <f ca="1">IF(ISERROR($V27),"",OFFSET('Smelter Look-up'!$I$4,$V27-4,0))</f>
        <v>Toledo</v>
      </c>
      <c r="K27" s="224"/>
      <c r="L27" s="224"/>
      <c r="M27" s="224"/>
      <c r="N27" s="224"/>
      <c r="O27" s="224" t="s">
        <v>15805</v>
      </c>
      <c r="P27" s="185"/>
      <c r="Q27" s="225"/>
      <c r="R27" s="182" t="str">
        <f ca="1">IF(ISERROR($V27),"",OFFSET('Smelter Look-up'!$C$4,$V27-4,0)&amp;"")</f>
        <v>CRM Synergies</v>
      </c>
      <c r="S27" s="181" t="str">
        <f t="shared" ca="1" si="3"/>
        <v>ES</v>
      </c>
      <c r="T27" s="181" t="str">
        <f ca="1">IF(B27="","",IF(ISERROR(MATCH($J27,SorP!$B$1:$B$6279,0)),"",INDIRECT("'SorP'!$A$"&amp;MATCH($S27&amp;$J27,SorP!C:C,0))))</f>
        <v>ES-TO</v>
      </c>
      <c r="U27" s="201"/>
      <c r="V27" s="226">
        <f>IF(C27="",NA(),IF(OR(C27="Smelter not listed",C27="Smelter not yet identified"),MATCH($B27&amp;$D27,'Smelter Look-up'!$J:$J,0),MATCH($B27&amp;$C27,'Smelter Look-up'!$J:$J,0)))</f>
        <v>411</v>
      </c>
      <c r="X27" s="227">
        <f t="shared" si="4"/>
        <v>0</v>
      </c>
      <c r="AB27" s="228" t="str">
        <f t="shared" si="5"/>
        <v>TinCRM Synergies</v>
      </c>
    </row>
    <row r="28" spans="1:28" s="227" customFormat="1" ht="201.6">
      <c r="A28" s="181" t="s">
        <v>1425</v>
      </c>
      <c r="B28" s="182" t="s">
        <v>1128</v>
      </c>
      <c r="C28" s="186" t="s">
        <v>15126</v>
      </c>
      <c r="D28" s="230" t="s">
        <v>15126</v>
      </c>
      <c r="E28" s="182" t="s">
        <v>15817</v>
      </c>
      <c r="F28" s="182" t="s">
        <v>1425</v>
      </c>
      <c r="G28" s="182" t="s">
        <v>15798</v>
      </c>
      <c r="H28" s="183"/>
      <c r="I28" s="184" t="str">
        <f ca="1">IF(ISERROR($V28),"",OFFSET('Smelter Look-up'!$H$4,$V28-4,0))</f>
        <v>Dai Tu</v>
      </c>
      <c r="J28" s="184" t="str">
        <f ca="1">IF(ISERROR($V28),"",OFFSET('Smelter Look-up'!$I$4,$V28-4,0))</f>
        <v>Thái Nguyên</v>
      </c>
      <c r="K28" s="224"/>
      <c r="L28" s="224"/>
      <c r="M28" s="224"/>
      <c r="N28" s="224"/>
      <c r="O28" s="224" t="s">
        <v>15830</v>
      </c>
      <c r="P28" s="185"/>
      <c r="Q28" s="225"/>
      <c r="R28" s="182" t="str">
        <f ca="1">IF(ISERROR($V28),"",OFFSET('Smelter Look-up'!$C$4,$V28-4,0)&amp;"")</f>
        <v>Masan High-Tech Materials</v>
      </c>
      <c r="S28" s="181" t="str">
        <f t="shared" ca="1" si="3"/>
        <v>VN</v>
      </c>
      <c r="T28" s="181" t="str">
        <f ca="1">IF(B28="","",IF(ISERROR(MATCH($J28,SorP!$B$1:$B$6279,0)),"",INDIRECT("'SorP'!$A$"&amp;MATCH($S28&amp;$J28,SorP!C:C,0))))</f>
        <v>VN-69</v>
      </c>
      <c r="U28" s="201"/>
      <c r="V28" s="226">
        <f>IF(C28="",NA(),IF(OR(C28="Smelter not listed",C28="Smelter not yet identified"),MATCH($B28&amp;$D28,'Smelter Look-up'!$J:$J,0),MATCH($B28&amp;$C28,'Smelter Look-up'!$J:$J,0)))</f>
        <v>616</v>
      </c>
      <c r="X28" s="227">
        <f t="shared" si="4"/>
        <v>0</v>
      </c>
      <c r="AB28" s="228" t="str">
        <f t="shared" si="5"/>
        <v>TungstenMasan High-Tech Materials</v>
      </c>
    </row>
    <row r="29" spans="1:28" s="227" customFormat="1" ht="50.4">
      <c r="A29" s="181" t="s">
        <v>2288</v>
      </c>
      <c r="B29" s="182" t="s">
        <v>1125</v>
      </c>
      <c r="C29" s="186" t="s">
        <v>2287</v>
      </c>
      <c r="D29" s="230" t="s">
        <v>2287</v>
      </c>
      <c r="E29" s="182" t="s">
        <v>15831</v>
      </c>
      <c r="F29" s="182" t="s">
        <v>2288</v>
      </c>
      <c r="G29" s="182" t="s">
        <v>15798</v>
      </c>
      <c r="H29" s="183"/>
      <c r="I29" s="184" t="str">
        <f ca="1">IF(ISERROR($V29),"",OFFSET('Smelter Look-up'!$H$4,$V29-4,0))</f>
        <v>Johannesburg</v>
      </c>
      <c r="J29" s="184" t="str">
        <f ca="1">IF(ISERROR($V29),"",OFFSET('Smelter Look-up'!$I$4,$V29-4,0))</f>
        <v>Gauteng</v>
      </c>
      <c r="K29" s="224"/>
      <c r="L29" s="224"/>
      <c r="M29" s="224"/>
      <c r="N29" s="224"/>
      <c r="O29" s="224" t="s">
        <v>15805</v>
      </c>
      <c r="P29" s="185"/>
      <c r="Q29" s="225"/>
      <c r="R29" s="182" t="str">
        <f ca="1">IF(ISERROR($V29),"",OFFSET('Smelter Look-up'!$C$4,$V29-4,0)&amp;"")</f>
        <v>AU Traders and Refiners</v>
      </c>
      <c r="S29" s="181" t="str">
        <f t="shared" ca="1" si="3"/>
        <v>ZA</v>
      </c>
      <c r="T29" s="181" t="str">
        <f ca="1">IF(B29="","",IF(ISERROR(MATCH($J29,SorP!$B$1:$B$6279,0)),"",INDIRECT("'SorP'!$A$"&amp;MATCH($S29&amp;$J29,SorP!C:C,0))))</f>
        <v>ZA-GP</v>
      </c>
      <c r="U29" s="201"/>
      <c r="V29" s="226">
        <f>IF(C29="",NA(),IF(OR(C29="Smelter not listed",C29="Smelter not yet identified"),MATCH($B29&amp;$D29,'Smelter Look-up'!$J:$J,0),MATCH($B29&amp;$C29,'Smelter Look-up'!$J:$J,0)))</f>
        <v>35</v>
      </c>
      <c r="X29" s="227">
        <f t="shared" si="4"/>
        <v>0</v>
      </c>
      <c r="AB29" s="228" t="str">
        <f t="shared" si="5"/>
        <v>GoldAU Traders and Refiners</v>
      </c>
    </row>
    <row r="30" spans="1:28" s="227" customFormat="1" ht="37.799999999999997">
      <c r="A30" s="181" t="s">
        <v>13179</v>
      </c>
      <c r="B30" s="182" t="s">
        <v>1125</v>
      </c>
      <c r="C30" s="186" t="s">
        <v>13178</v>
      </c>
      <c r="D30" s="230" t="s">
        <v>13178</v>
      </c>
      <c r="E30" s="182" t="s">
        <v>15804</v>
      </c>
      <c r="F30" s="182" t="s">
        <v>13179</v>
      </c>
      <c r="G30" s="182" t="s">
        <v>15798</v>
      </c>
      <c r="H30" s="183"/>
      <c r="I30" s="184" t="str">
        <f ca="1">IF(ISERROR($V30),"",OFFSET('Smelter Look-up'!$H$4,$V30-4,0))</f>
        <v>Fairfield</v>
      </c>
      <c r="J30" s="184" t="str">
        <f ca="1">IF(ISERROR($V30),"",OFFSET('Smelter Look-up'!$I$4,$V30-4,0))</f>
        <v>Ohio</v>
      </c>
      <c r="K30" s="224"/>
      <c r="L30" s="224"/>
      <c r="M30" s="224"/>
      <c r="N30" s="224"/>
      <c r="O30" s="224" t="s">
        <v>15805</v>
      </c>
      <c r="P30" s="185"/>
      <c r="Q30" s="225"/>
      <c r="R30" s="182" t="str">
        <f ca="1">IF(ISERROR($V30),"",OFFSET('Smelter Look-up'!$C$4,$V30-4,0)&amp;"")</f>
        <v>QG Refining, LLC</v>
      </c>
      <c r="S30" s="181" t="str">
        <f t="shared" ca="1" si="3"/>
        <v>Unknown</v>
      </c>
      <c r="T30" s="181" t="e">
        <f ca="1">IF(B30="","",IF(ISERROR(MATCH($J30,SorP!$B$1:$B$6279,0)),"",INDIRECT("'SorP'!$A$"&amp;MATCH($S30&amp;$J30,SorP!C:C,0))))</f>
        <v>#N/A</v>
      </c>
      <c r="U30" s="201"/>
      <c r="V30" s="226">
        <f>IF(C30="",NA(),IF(OR(C30="Smelter not listed",C30="Smelter not yet identified"),MATCH($B30&amp;$D30,'Smelter Look-up'!$J:$J,0),MATCH($B30&amp;$C30,'Smelter Look-up'!$J:$J,0)))</f>
        <v>214</v>
      </c>
      <c r="X30" s="227">
        <f t="shared" si="4"/>
        <v>0</v>
      </c>
      <c r="AB30" s="228" t="str">
        <f t="shared" si="5"/>
        <v>GoldQG Refining, LLC</v>
      </c>
    </row>
    <row r="31" spans="1:28" s="227" customFormat="1" ht="75.599999999999994">
      <c r="A31" s="181" t="s">
        <v>1422</v>
      </c>
      <c r="B31" s="182" t="s">
        <v>1128</v>
      </c>
      <c r="C31" s="186" t="s">
        <v>15082</v>
      </c>
      <c r="D31" s="230" t="s">
        <v>15082</v>
      </c>
      <c r="E31" s="182" t="s">
        <v>15832</v>
      </c>
      <c r="F31" s="182" t="s">
        <v>1422</v>
      </c>
      <c r="G31" s="182" t="s">
        <v>15798</v>
      </c>
      <c r="H31" s="183"/>
      <c r="I31" s="184" t="str">
        <f ca="1">IF(ISERROR($V31),"",OFFSET('Smelter Look-up'!$H$4,$V31-4,0))</f>
        <v>Laufenburg</v>
      </c>
      <c r="J31" s="184" t="str">
        <f ca="1">IF(ISERROR($V31),"",OFFSET('Smelter Look-up'!$I$4,$V31-4,0))</f>
        <v>Baden-Württemberg</v>
      </c>
      <c r="K31" s="224"/>
      <c r="L31" s="224"/>
      <c r="M31" s="224"/>
      <c r="N31" s="224"/>
      <c r="O31" s="224" t="s">
        <v>15805</v>
      </c>
      <c r="P31" s="185"/>
      <c r="Q31" s="225"/>
      <c r="R31" s="182" t="str">
        <f ca="1">IF(ISERROR($V31),"",OFFSET('Smelter Look-up'!$C$4,$V31-4,0)&amp;"")</f>
        <v>TANIOBIS Smelting GmbH &amp; Co. KG</v>
      </c>
      <c r="S31" s="181" t="str">
        <f t="shared" ca="1" si="3"/>
        <v>DE</v>
      </c>
      <c r="T31" s="181" t="str">
        <f ca="1">IF(B31="","",IF(ISERROR(MATCH($J31,SorP!$B$1:$B$6279,0)),"",INDIRECT("'SorP'!$A$"&amp;MATCH($S31&amp;$J31,SorP!C:C,0))))</f>
        <v>DE-BW</v>
      </c>
      <c r="U31" s="201"/>
      <c r="V31" s="226">
        <f>IF(C31="",NA(),IF(OR(C31="Smelter not listed",C31="Smelter not yet identified"),MATCH($B31&amp;$D31,'Smelter Look-up'!$J:$J,0),MATCH($B31&amp;$C31,'Smelter Look-up'!$J:$J,0)))</f>
        <v>627</v>
      </c>
      <c r="X31" s="227">
        <f t="shared" si="4"/>
        <v>0</v>
      </c>
      <c r="AB31" s="228" t="str">
        <f t="shared" si="5"/>
        <v>TungstenTANIOBIS Smelting GmbH &amp; Co. KG</v>
      </c>
    </row>
    <row r="32" spans="1:28" s="227" customFormat="1" ht="88.2">
      <c r="A32" s="181" t="s">
        <v>15511</v>
      </c>
      <c r="B32" s="182" t="s">
        <v>1128</v>
      </c>
      <c r="C32" s="186" t="s">
        <v>15510</v>
      </c>
      <c r="D32" s="230" t="s">
        <v>15510</v>
      </c>
      <c r="E32" s="182" t="s">
        <v>15813</v>
      </c>
      <c r="F32" s="182" t="s">
        <v>15511</v>
      </c>
      <c r="G32" s="182" t="s">
        <v>15798</v>
      </c>
      <c r="H32" s="183"/>
      <c r="I32" s="184" t="str">
        <f ca="1">IF(ISERROR($V32),"",OFFSET('Smelter Look-up'!$H$4,$V32-4,0))</f>
        <v>Ganzhou City</v>
      </c>
      <c r="J32" s="184" t="str">
        <f ca="1">IF(ISERROR($V32),"",OFFSET('Smelter Look-up'!$I$4,$V32-4,0))</f>
        <v>Jiangxi Sheng</v>
      </c>
      <c r="K32" s="224"/>
      <c r="L32" s="224"/>
      <c r="M32" s="224"/>
      <c r="N32" s="224"/>
      <c r="O32" s="224" t="s">
        <v>15805</v>
      </c>
      <c r="P32" s="185"/>
      <c r="Q32" s="225"/>
      <c r="R32" s="182" t="str">
        <f ca="1">IF(ISERROR($V32),"",OFFSET('Smelter Look-up'!$C$4,$V32-4,0)&amp;"")</f>
        <v>YUDU ANSHENG TUNGSTEN CO., LTD.</v>
      </c>
      <c r="S32" s="181" t="str">
        <f t="shared" ca="1" si="3"/>
        <v>CN</v>
      </c>
      <c r="T32" s="181" t="str">
        <f ca="1">IF(B32="","",IF(ISERROR(MATCH($J32,SorP!$B$1:$B$6279,0)),"",INDIRECT("'SorP'!$A$"&amp;MATCH($S32&amp;$J32,SorP!C:C,0))))</f>
        <v>CN-JX</v>
      </c>
      <c r="U32" s="201"/>
      <c r="V32" s="226">
        <f>IF(C32="",NA(),IF(OR(C32="Smelter not listed",C32="Smelter not yet identified"),MATCH($B32&amp;$D32,'Smelter Look-up'!$J:$J,0),MATCH($B32&amp;$C32,'Smelter Look-up'!$J:$J,0)))</f>
        <v>637</v>
      </c>
      <c r="X32" s="227">
        <f t="shared" si="4"/>
        <v>0</v>
      </c>
      <c r="AB32" s="228" t="str">
        <f t="shared" si="5"/>
        <v>TungstenYUDU ANSHENG TUNGSTEN CO., LTD.</v>
      </c>
    </row>
    <row r="33" spans="1:28" s="227" customFormat="1" ht="63">
      <c r="A33" s="181" t="s">
        <v>15833</v>
      </c>
      <c r="B33" s="182" t="s">
        <v>1126</v>
      </c>
      <c r="C33" s="186" t="s">
        <v>15834</v>
      </c>
      <c r="D33" s="230" t="s">
        <v>15834</v>
      </c>
      <c r="E33" s="182" t="s">
        <v>15813</v>
      </c>
      <c r="F33" s="182" t="s">
        <v>15833</v>
      </c>
      <c r="G33" s="182" t="s">
        <v>15798</v>
      </c>
      <c r="H33" s="183"/>
      <c r="I33" s="184" t="str">
        <f ca="1">IF(ISERROR($V33),"",OFFSET('Smelter Look-up'!$H$4,$V33-4,0))</f>
        <v/>
      </c>
      <c r="J33" s="184" t="str">
        <f ca="1">IF(ISERROR($V33),"",OFFSET('Smelter Look-up'!$I$4,$V33-4,0))</f>
        <v/>
      </c>
      <c r="K33" s="224"/>
      <c r="L33" s="224"/>
      <c r="M33" s="224"/>
      <c r="N33" s="224"/>
      <c r="O33" s="224" t="s">
        <v>15805</v>
      </c>
      <c r="P33" s="185"/>
      <c r="Q33" s="225"/>
      <c r="R33" s="182" t="str">
        <f ca="1">IF(ISERROR($V33),"",OFFSET('Smelter Look-up'!$C$4,$V33-4,0)&amp;"")</f>
        <v/>
      </c>
      <c r="S33" s="181" t="str">
        <f t="shared" ca="1" si="3"/>
        <v>CN</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si="4"/>
        <v>0</v>
      </c>
      <c r="AB33" s="228" t="str">
        <f t="shared" si="5"/>
        <v>TinMa'anshan Weitai Tin Co., Ltd.</v>
      </c>
    </row>
    <row r="34" spans="1:28" s="227" customFormat="1" ht="63">
      <c r="A34" s="181"/>
      <c r="B34" s="182" t="s">
        <v>1125</v>
      </c>
      <c r="C34" s="186" t="s">
        <v>2286</v>
      </c>
      <c r="D34" s="230" t="s">
        <v>2286</v>
      </c>
      <c r="E34" s="182" t="s">
        <v>15835</v>
      </c>
      <c r="F34" s="182"/>
      <c r="G34" s="182" t="s">
        <v>15798</v>
      </c>
      <c r="H34" s="183"/>
      <c r="I34" s="184" t="str">
        <f ca="1">IF(ISERROR($V34),"",OFFSET('Smelter Look-up'!$H$4,$V34-4,0))</f>
        <v>Brampton</v>
      </c>
      <c r="J34" s="184" t="str">
        <f ca="1">IF(ISERROR($V34),"",OFFSET('Smelter Look-up'!$I$4,$V34-4,0))</f>
        <v>Ontario</v>
      </c>
      <c r="K34" s="224"/>
      <c r="L34" s="224"/>
      <c r="M34" s="224"/>
      <c r="N34" s="224"/>
      <c r="O34" s="224" t="s">
        <v>15836</v>
      </c>
      <c r="P34" s="185"/>
      <c r="Q34" s="225"/>
      <c r="R34" s="182" t="str">
        <f ca="1">IF(ISERROR($V34),"",OFFSET('Smelter Look-up'!$C$4,$V34-4,0)&amp;"")</f>
        <v>Asahi Refining Canada Ltd.</v>
      </c>
      <c r="S34" s="181" t="str">
        <f t="shared" ca="1" si="3"/>
        <v>CA</v>
      </c>
      <c r="T34" s="181" t="str">
        <f ca="1">IF(B34="","",IF(ISERROR(MATCH($J34,SorP!$B$1:$B$6279,0)),"",INDIRECT("'SorP'!$A$"&amp;MATCH($S34&amp;$J34,SorP!C:C,0))))</f>
        <v>CA-ON</v>
      </c>
      <c r="U34" s="201"/>
      <c r="V34" s="226">
        <f>IF(C34="",NA(),IF(OR(C34="Smelter not listed",C34="Smelter not yet identified"),MATCH($B34&amp;$D34,'Smelter Look-up'!$J:$J,0),MATCH($B34&amp;$C34,'Smelter Look-up'!$J:$J,0)))</f>
        <v>30</v>
      </c>
      <c r="X34" s="227">
        <f t="shared" si="4"/>
        <v>0</v>
      </c>
      <c r="AB34" s="228" t="str">
        <f t="shared" si="5"/>
        <v>GoldAsahi Refining Canada Ltd.</v>
      </c>
    </row>
    <row r="35" spans="1:28" s="227" customFormat="1" ht="88.2">
      <c r="A35" s="181" t="s">
        <v>13862</v>
      </c>
      <c r="B35" s="182" t="s">
        <v>1125</v>
      </c>
      <c r="C35" s="186" t="s">
        <v>13841</v>
      </c>
      <c r="D35" s="230" t="s">
        <v>13841</v>
      </c>
      <c r="E35" s="182" t="s">
        <v>15808</v>
      </c>
      <c r="F35" s="182" t="s">
        <v>13862</v>
      </c>
      <c r="G35" s="182" t="s">
        <v>15798</v>
      </c>
      <c r="H35" s="183"/>
      <c r="I35" s="184" t="str">
        <f ca="1">IF(ISERROR($V35),"",OFFSET('Smelter Look-up'!$H$4,$V35-4,0))</f>
        <v>Okayama</v>
      </c>
      <c r="J35" s="184" t="str">
        <f ca="1">IF(ISERROR($V35),"",OFFSET('Smelter Look-up'!$I$4,$V35-4,0))</f>
        <v>Okayama</v>
      </c>
      <c r="K35" s="224"/>
      <c r="L35" s="224"/>
      <c r="M35" s="224"/>
      <c r="N35" s="224"/>
      <c r="O35" s="224" t="s">
        <v>15805</v>
      </c>
      <c r="P35" s="185"/>
      <c r="Q35" s="225"/>
      <c r="R35" s="182" t="str">
        <f ca="1">IF(ISERROR($V35),"",OFFSET('Smelter Look-up'!$C$4,$V35-4,0)&amp;"")</f>
        <v>Eco-System Recycling Co., Ltd. West Plant</v>
      </c>
      <c r="S35" s="181" t="str">
        <f t="shared" ca="1" si="3"/>
        <v>JP</v>
      </c>
      <c r="T35" s="181" t="str">
        <f ca="1">IF(B35="","",IF(ISERROR(MATCH($J35,SorP!$B$1:$B$6279,0)),"",INDIRECT("'SorP'!$A$"&amp;MATCH($S35&amp;$J35,SorP!C:C,0))))</f>
        <v>JP-33</v>
      </c>
      <c r="U35" s="201"/>
      <c r="V35" s="226">
        <f>IF(C35="",NA(),IF(OR(C35="Smelter not listed",C35="Smelter not yet identified"),MATCH($B35&amp;$D35,'Smelter Look-up'!$J:$J,0),MATCH($B35&amp;$C35,'Smelter Look-up'!$J:$J,0)))</f>
        <v>74</v>
      </c>
      <c r="X35" s="227">
        <f t="shared" si="4"/>
        <v>0</v>
      </c>
      <c r="AB35" s="228" t="str">
        <f t="shared" si="5"/>
        <v>GoldEco-System Recycling Co., Ltd. West Plant</v>
      </c>
    </row>
    <row r="36" spans="1:28" s="227" customFormat="1" ht="201.6">
      <c r="A36" s="181" t="s">
        <v>781</v>
      </c>
      <c r="B36" s="182" t="s">
        <v>1126</v>
      </c>
      <c r="C36" s="186" t="s">
        <v>13801</v>
      </c>
      <c r="D36" s="230" t="s">
        <v>13801</v>
      </c>
      <c r="E36" s="182" t="s">
        <v>15801</v>
      </c>
      <c r="F36" s="182" t="s">
        <v>781</v>
      </c>
      <c r="G36" s="182" t="s">
        <v>15798</v>
      </c>
      <c r="H36" s="183"/>
      <c r="I36" s="184" t="str">
        <f ca="1">IF(ISERROR($V36),"",OFFSET('Smelter Look-up'!$H$4,$V36-4,0))</f>
        <v>Mentok</v>
      </c>
      <c r="J36" s="184" t="str">
        <f ca="1">IF(ISERROR($V36),"",OFFSET('Smelter Look-up'!$I$4,$V36-4,0))</f>
        <v>Kepulauan Bangka Belitung</v>
      </c>
      <c r="K36" s="224"/>
      <c r="L36" s="224"/>
      <c r="M36" s="224"/>
      <c r="N36" s="224"/>
      <c r="O36" s="224" t="s">
        <v>15837</v>
      </c>
      <c r="P36" s="185"/>
      <c r="Q36" s="225"/>
      <c r="R36" s="182" t="str">
        <f ca="1">IF(ISERROR($V36),"",OFFSET('Smelter Look-up'!$C$4,$V36-4,0)&amp;"")</f>
        <v>PT Timah Tbk Mentok</v>
      </c>
      <c r="S36" s="181" t="str">
        <f t="shared" ca="1" si="3"/>
        <v>ID</v>
      </c>
      <c r="T36" s="181" t="str">
        <f ca="1">IF(B36="","",IF(ISERROR(MATCH($J36,SorP!$B$1:$B$6279,0)),"",INDIRECT("'SorP'!$A$"&amp;MATCH($S36&amp;$J36,SorP!C:C,0))))</f>
        <v>ID-BB</v>
      </c>
      <c r="U36" s="201"/>
      <c r="V36" s="226">
        <f>IF(C36="",NA(),IF(OR(C36="Smelter not listed",C36="Smelter not yet identified"),MATCH($B36&amp;$D36,'Smelter Look-up'!$J:$J,0),MATCH($B36&amp;$C36,'Smelter Look-up'!$J:$J,0)))</f>
        <v>514</v>
      </c>
      <c r="X36" s="227">
        <f t="shared" si="4"/>
        <v>0</v>
      </c>
      <c r="AB36" s="228" t="str">
        <f t="shared" si="5"/>
        <v>TinPT Timah Tbk Mentok</v>
      </c>
    </row>
    <row r="37" spans="1:28" s="227" customFormat="1" ht="37.799999999999997">
      <c r="A37" s="181" t="s">
        <v>766</v>
      </c>
      <c r="B37" s="182" t="s">
        <v>1126</v>
      </c>
      <c r="C37" s="186" t="s">
        <v>811</v>
      </c>
      <c r="D37" s="230" t="s">
        <v>811</v>
      </c>
      <c r="E37" s="182" t="s">
        <v>15838</v>
      </c>
      <c r="F37" s="182" t="s">
        <v>766</v>
      </c>
      <c r="G37" s="182" t="s">
        <v>15798</v>
      </c>
      <c r="H37" s="183"/>
      <c r="I37" s="184" t="str">
        <f ca="1">IF(ISERROR($V37),"",OFFSET('Smelter Look-up'!$H$4,$V37-4,0))</f>
        <v>Chmielów</v>
      </c>
      <c r="J37" s="184" t="str">
        <f ca="1">IF(ISERROR($V37),"",OFFSET('Smelter Look-up'!$I$4,$V37-4,0))</f>
        <v>Podkarpackie</v>
      </c>
      <c r="K37" s="224"/>
      <c r="L37" s="224"/>
      <c r="M37" s="224"/>
      <c r="N37" s="224"/>
      <c r="O37" s="224" t="s">
        <v>15839</v>
      </c>
      <c r="P37" s="185"/>
      <c r="Q37" s="225"/>
      <c r="R37" s="182" t="str">
        <f ca="1">IF(ISERROR($V37),"",OFFSET('Smelter Look-up'!$C$4,$V37-4,0)&amp;"")</f>
        <v>Fenix Metals</v>
      </c>
      <c r="S37" s="181" t="str">
        <f t="shared" ca="1" si="3"/>
        <v>PL</v>
      </c>
      <c r="T37" s="181" t="str">
        <f ca="1">IF(B37="","",IF(ISERROR(MATCH($J37,SorP!$B$1:$B$6279,0)),"",INDIRECT("'SorP'!$A$"&amp;MATCH($S37&amp;$J37,SorP!C:C,0))))</f>
        <v>PL-18</v>
      </c>
      <c r="U37" s="201"/>
      <c r="V37" s="226">
        <f>IF(C37="",NA(),IF(OR(C37="Smelter not listed",C37="Smelter not yet identified"),MATCH($B37&amp;$D37,'Smelter Look-up'!$J:$J,0),MATCH($B37&amp;$C37,'Smelter Look-up'!$J:$J,0)))</f>
        <v>430</v>
      </c>
      <c r="X37" s="227">
        <f t="shared" si="4"/>
        <v>0</v>
      </c>
      <c r="AB37" s="228" t="str">
        <f t="shared" si="5"/>
        <v>TinFenix Metals</v>
      </c>
    </row>
    <row r="38" spans="1:28" s="227" customFormat="1" ht="50.4">
      <c r="A38" s="181" t="s">
        <v>15114</v>
      </c>
      <c r="B38" s="182" t="s">
        <v>1126</v>
      </c>
      <c r="C38" s="186" t="s">
        <v>15113</v>
      </c>
      <c r="D38" s="230" t="s">
        <v>15113</v>
      </c>
      <c r="E38" s="182" t="s">
        <v>15801</v>
      </c>
      <c r="F38" s="182" t="s">
        <v>15114</v>
      </c>
      <c r="G38" s="182" t="s">
        <v>15798</v>
      </c>
      <c r="H38" s="183"/>
      <c r="I38" s="184" t="str">
        <f ca="1">IF(ISERROR($V38),"",OFFSET('Smelter Look-up'!$H$4,$V38-4,0))</f>
        <v>Tukak Sadai</v>
      </c>
      <c r="J38" s="184" t="str">
        <f ca="1">IF(ISERROR($V38),"",OFFSET('Smelter Look-up'!$I$4,$V38-4,0))</f>
        <v>Kepulauan Bangka Belitung</v>
      </c>
      <c r="K38" s="224"/>
      <c r="L38" s="224"/>
      <c r="M38" s="224"/>
      <c r="N38" s="224"/>
      <c r="O38" s="224" t="s">
        <v>15805</v>
      </c>
      <c r="P38" s="185"/>
      <c r="Q38" s="225"/>
      <c r="R38" s="182" t="str">
        <f ca="1">IF(ISERROR($V38),"",OFFSET('Smelter Look-up'!$C$4,$V38-4,0)&amp;"")</f>
        <v>PT Rajawali Rimba Perkasa</v>
      </c>
      <c r="S38" s="181" t="str">
        <f t="shared" ref="S38:S68" ca="1" si="6">IF(B38="","",IF(ISERROR(MATCH($E38,CL,0)),"Unknown",INDIRECT("'C'!$A$"&amp;MATCH($E38,CL,0)+1)))</f>
        <v>ID</v>
      </c>
      <c r="T38" s="181" t="str">
        <f ca="1">IF(B38="","",IF(ISERROR(MATCH($J38,SorP!$B$1:$B$6279,0)),"",INDIRECT("'SorP'!$A$"&amp;MATCH($S38&amp;$J38,SorP!C:C,0))))</f>
        <v>ID-BB</v>
      </c>
      <c r="U38" s="201"/>
      <c r="V38" s="226">
        <f>IF(C38="",NA(),IF(OR(C38="Smelter not listed",C38="Smelter not yet identified"),MATCH($B38&amp;$D38,'Smelter Look-up'!$J:$J,0),MATCH($B38&amp;$C38,'Smelter Look-up'!$J:$J,0)))</f>
        <v>506</v>
      </c>
      <c r="X38" s="227">
        <f t="shared" ref="X38:X68" si="7">IF(AND(C38="Smelter not listed",OR(LEN(D38)=0,LEN(E38)=0)),1,0)</f>
        <v>0</v>
      </c>
      <c r="AB38" s="228" t="str">
        <f t="shared" ref="AB38:AB68" si="8">B38&amp;C38</f>
        <v>TinPT Rajawali Rimba Perkasa</v>
      </c>
    </row>
    <row r="39" spans="1:28" s="227" customFormat="1" ht="201.6">
      <c r="A39" s="181" t="s">
        <v>393</v>
      </c>
      <c r="B39" s="182" t="s">
        <v>1128</v>
      </c>
      <c r="C39" s="186" t="s">
        <v>392</v>
      </c>
      <c r="D39" s="230" t="s">
        <v>392</v>
      </c>
      <c r="E39" s="182" t="s">
        <v>15813</v>
      </c>
      <c r="F39" s="182" t="s">
        <v>393</v>
      </c>
      <c r="G39" s="182" t="s">
        <v>15798</v>
      </c>
      <c r="H39" s="183"/>
      <c r="I39" s="184" t="str">
        <f ca="1">IF(ISERROR($V39),"",OFFSET('Smelter Look-up'!$H$4,$V39-4,0))</f>
        <v>Ganzhou</v>
      </c>
      <c r="J39" s="184" t="str">
        <f ca="1">IF(ISERROR($V39),"",OFFSET('Smelter Look-up'!$I$4,$V39-4,0))</f>
        <v>Jiangxi Sheng</v>
      </c>
      <c r="K39" s="224"/>
      <c r="L39" s="224"/>
      <c r="M39" s="224"/>
      <c r="N39" s="224"/>
      <c r="O39" s="224" t="s">
        <v>15840</v>
      </c>
      <c r="P39" s="185"/>
      <c r="Q39" s="225"/>
      <c r="R39" s="182" t="str">
        <f ca="1">IF(ISERROR($V39),"",OFFSET('Smelter Look-up'!$C$4,$V39-4,0)&amp;"")</f>
        <v>Ganzhou Seadragon W &amp; Mo Co., Ltd.</v>
      </c>
      <c r="S39" s="181" t="str">
        <f t="shared" ca="1" si="6"/>
        <v>CN</v>
      </c>
      <c r="T39" s="181" t="str">
        <f ca="1">IF(B39="","",IF(ISERROR(MATCH($J39,SorP!$B$1:$B$6279,0)),"",INDIRECT("'SorP'!$A$"&amp;MATCH($S39&amp;$J39,SorP!C:C,0))))</f>
        <v>CN-JX</v>
      </c>
      <c r="U39" s="201"/>
      <c r="V39" s="226">
        <f>IF(C39="",NA(),IF(OR(C39="Smelter not listed",C39="Smelter not yet identified"),MATCH($B39&amp;$D39,'Smelter Look-up'!$J:$J,0),MATCH($B39&amp;$C39,'Smelter Look-up'!$J:$J,0)))</f>
        <v>583</v>
      </c>
      <c r="X39" s="227">
        <f t="shared" si="7"/>
        <v>0</v>
      </c>
      <c r="AB39" s="228" t="str">
        <f t="shared" si="8"/>
        <v>TungstenGanzhou Seadragon W &amp; Mo Co., Ltd.</v>
      </c>
    </row>
    <row r="40" spans="1:28" s="227" customFormat="1" ht="201.6">
      <c r="A40" s="181" t="s">
        <v>144</v>
      </c>
      <c r="B40" s="182" t="s">
        <v>1128</v>
      </c>
      <c r="C40" s="186" t="s">
        <v>155</v>
      </c>
      <c r="D40" s="230" t="s">
        <v>155</v>
      </c>
      <c r="E40" s="182" t="s">
        <v>15813</v>
      </c>
      <c r="F40" s="182" t="s">
        <v>144</v>
      </c>
      <c r="G40" s="182" t="s">
        <v>15798</v>
      </c>
      <c r="H40" s="183"/>
      <c r="I40" s="184" t="str">
        <f ca="1">IF(ISERROR($V40),"",OFFSET('Smelter Look-up'!$H$4,$V40-4,0))</f>
        <v>Nanfeng Xiaozhai</v>
      </c>
      <c r="J40" s="184" t="str">
        <f ca="1">IF(ISERROR($V40),"",OFFSET('Smelter Look-up'!$I$4,$V40-4,0))</f>
        <v>Yunnan Sheng</v>
      </c>
      <c r="K40" s="224"/>
      <c r="L40" s="224"/>
      <c r="M40" s="224"/>
      <c r="N40" s="224"/>
      <c r="O40" s="224" t="s">
        <v>15841</v>
      </c>
      <c r="P40" s="185"/>
      <c r="Q40" s="225"/>
      <c r="R40" s="182" t="str">
        <f ca="1">IF(ISERROR($V40),"",OFFSET('Smelter Look-up'!$C$4,$V40-4,0)&amp;"")</f>
        <v>Malipo Haiyu Tungsten Co., Ltd.</v>
      </c>
      <c r="S40" s="181" t="str">
        <f t="shared" ca="1" si="6"/>
        <v>CN</v>
      </c>
      <c r="T40" s="181" t="str">
        <f ca="1">IF(B40="","",IF(ISERROR(MATCH($J40,SorP!$B$1:$B$6279,0)),"",INDIRECT("'SorP'!$A$"&amp;MATCH($S40&amp;$J40,SorP!C:C,0))))</f>
        <v>CN-YN</v>
      </c>
      <c r="U40" s="201"/>
      <c r="V40" s="226">
        <f>IF(C40="",NA(),IF(OR(C40="Smelter not listed",C40="Smelter not yet identified"),MATCH($B40&amp;$D40,'Smelter Look-up'!$J:$J,0),MATCH($B40&amp;$C40,'Smelter Look-up'!$J:$J,0)))</f>
        <v>615</v>
      </c>
      <c r="X40" s="227">
        <f t="shared" si="7"/>
        <v>0</v>
      </c>
      <c r="AB40" s="228" t="str">
        <f t="shared" si="8"/>
        <v>TungstenMalipo Haiyu Tungsten Co., Ltd.</v>
      </c>
    </row>
    <row r="41" spans="1:28" s="227" customFormat="1" ht="214.2">
      <c r="A41" s="181" t="s">
        <v>763</v>
      </c>
      <c r="B41" s="182" t="s">
        <v>1126</v>
      </c>
      <c r="C41" s="186" t="s">
        <v>49</v>
      </c>
      <c r="D41" s="230" t="s">
        <v>49</v>
      </c>
      <c r="E41" s="182" t="s">
        <v>15804</v>
      </c>
      <c r="F41" s="182" t="s">
        <v>763</v>
      </c>
      <c r="G41" s="182" t="s">
        <v>15798</v>
      </c>
      <c r="H41" s="183"/>
      <c r="I41" s="184" t="str">
        <f ca="1">IF(ISERROR($V41),"",OFFSET('Smelter Look-up'!$H$4,$V41-4,0))</f>
        <v>Altoona</v>
      </c>
      <c r="J41" s="184" t="str">
        <f ca="1">IF(ISERROR($V41),"",OFFSET('Smelter Look-up'!$I$4,$V41-4,0))</f>
        <v>Pennsylvania</v>
      </c>
      <c r="K41" s="224"/>
      <c r="L41" s="224"/>
      <c r="M41" s="224"/>
      <c r="N41" s="224"/>
      <c r="O41" s="224" t="s">
        <v>15842</v>
      </c>
      <c r="P41" s="185"/>
      <c r="Q41" s="225"/>
      <c r="R41" s="182" t="str">
        <f ca="1">IF(ISERROR($V41),"",OFFSET('Smelter Look-up'!$C$4,$V41-4,0)&amp;"")</f>
        <v>Alpha</v>
      </c>
      <c r="S41" s="181" t="str">
        <f t="shared" ca="1" si="6"/>
        <v>Unknown</v>
      </c>
      <c r="T41" s="181" t="e">
        <f ca="1">IF(B41="","",IF(ISERROR(MATCH($J41,SorP!$B$1:$B$6279,0)),"",INDIRECT("'SorP'!$A$"&amp;MATCH($S41&amp;$J41,SorP!C:C,0))))</f>
        <v>#N/A</v>
      </c>
      <c r="U41" s="201"/>
      <c r="V41" s="226">
        <f>IF(C41="",NA(),IF(OR(C41="Smelter not listed",C41="Smelter not yet identified"),MATCH($B41&amp;$D41,'Smelter Look-up'!$J:$J,0),MATCH($B41&amp;$C41,'Smelter Look-up'!$J:$J,0)))</f>
        <v>389</v>
      </c>
      <c r="X41" s="227">
        <f t="shared" si="7"/>
        <v>0</v>
      </c>
      <c r="AB41" s="228" t="str">
        <f t="shared" si="8"/>
        <v>TinAlpha</v>
      </c>
    </row>
    <row r="42" spans="1:28" s="227" customFormat="1" ht="214.2">
      <c r="A42" s="181" t="s">
        <v>761</v>
      </c>
      <c r="B42" s="182" t="s">
        <v>1127</v>
      </c>
      <c r="C42" s="186" t="s">
        <v>1735</v>
      </c>
      <c r="D42" s="230" t="s">
        <v>1735</v>
      </c>
      <c r="E42" s="182" t="s">
        <v>15804</v>
      </c>
      <c r="F42" s="182" t="s">
        <v>761</v>
      </c>
      <c r="G42" s="182" t="s">
        <v>15798</v>
      </c>
      <c r="H42" s="183"/>
      <c r="I42" s="184" t="str">
        <f ca="1">IF(ISERROR($V42),"",OFFSET('Smelter Look-up'!$H$4,$V42-4,0))</f>
        <v>Croydon</v>
      </c>
      <c r="J42" s="184" t="str">
        <f ca="1">IF(ISERROR($V42),"",OFFSET('Smelter Look-up'!$I$4,$V42-4,0))</f>
        <v>Pennsylvania</v>
      </c>
      <c r="K42" s="224"/>
      <c r="L42" s="224"/>
      <c r="M42" s="224"/>
      <c r="N42" s="224"/>
      <c r="O42" s="224" t="s">
        <v>15843</v>
      </c>
      <c r="P42" s="185"/>
      <c r="Q42" s="225"/>
      <c r="R42" s="182" t="str">
        <f ca="1">IF(ISERROR($V42),"",OFFSET('Smelter Look-up'!$C$4,$V42-4,0)&amp;"")</f>
        <v>Telex Metals</v>
      </c>
      <c r="S42" s="181" t="str">
        <f t="shared" ca="1" si="6"/>
        <v>Unknown</v>
      </c>
      <c r="T42" s="181" t="e">
        <f ca="1">IF(B42="","",IF(ISERROR(MATCH($J42,SorP!$B$1:$B$6279,0)),"",INDIRECT("'SorP'!$A$"&amp;MATCH($S42&amp;$J42,SorP!C:C,0))))</f>
        <v>#N/A</v>
      </c>
      <c r="U42" s="201"/>
      <c r="V42" s="226">
        <f>IF(C42="",NA(),IF(OR(C42="Smelter not listed",C42="Smelter not yet identified"),MATCH($B42&amp;$D42,'Smelter Look-up'!$J:$J,0),MATCH($B42&amp;$C42,'Smelter Look-up'!$J:$J,0)))</f>
        <v>377</v>
      </c>
      <c r="X42" s="227">
        <f t="shared" si="7"/>
        <v>0</v>
      </c>
      <c r="AB42" s="228" t="str">
        <f t="shared" si="8"/>
        <v>TantalumTelex Metals</v>
      </c>
    </row>
    <row r="43" spans="1:28" s="227" customFormat="1" ht="88.2">
      <c r="A43" s="181" t="s">
        <v>734</v>
      </c>
      <c r="B43" s="182" t="s">
        <v>1125</v>
      </c>
      <c r="C43" s="186" t="s">
        <v>2197</v>
      </c>
      <c r="D43" s="230" t="s">
        <v>2197</v>
      </c>
      <c r="E43" s="182" t="s">
        <v>15813</v>
      </c>
      <c r="F43" s="182" t="s">
        <v>734</v>
      </c>
      <c r="G43" s="182" t="s">
        <v>15798</v>
      </c>
      <c r="H43" s="183"/>
      <c r="I43" s="184" t="str">
        <f ca="1">IF(ISERROR($V43),"",OFFSET('Smelter Look-up'!$H$4,$V43-4,0))</f>
        <v>Tongling</v>
      </c>
      <c r="J43" s="184" t="str">
        <f ca="1">IF(ISERROR($V43),"",OFFSET('Smelter Look-up'!$I$4,$V43-4,0))</f>
        <v>Anhui Sheng</v>
      </c>
      <c r="K43" s="224"/>
      <c r="L43" s="224"/>
      <c r="M43" s="224"/>
      <c r="N43" s="224"/>
      <c r="O43" s="224" t="s">
        <v>15813</v>
      </c>
      <c r="P43" s="185"/>
      <c r="Q43" s="225"/>
      <c r="R43" s="182" t="str">
        <f ca="1">IF(ISERROR($V43),"",OFFSET('Smelter Look-up'!$C$4,$V43-4,0)&amp;"")</f>
        <v>Tongling Nonferrous Metals Group Co., Ltd.</v>
      </c>
      <c r="S43" s="181" t="str">
        <f t="shared" ca="1" si="6"/>
        <v>CN</v>
      </c>
      <c r="T43" s="181" t="str">
        <f ca="1">IF(B43="","",IF(ISERROR(MATCH($J43,SorP!$B$1:$B$6279,0)),"",INDIRECT("'SorP'!$A$"&amp;MATCH($S43&amp;$J43,SorP!C:C,0))))</f>
        <v>CN-AH</v>
      </c>
      <c r="U43" s="201"/>
      <c r="V43" s="226">
        <f>IF(C43="",NA(),IF(OR(C43="Smelter not listed",C43="Smelter not yet identified"),MATCH($B43&amp;$D43,'Smelter Look-up'!$J:$J,0),MATCH($B43&amp;$C43,'Smelter Look-up'!$J:$J,0)))</f>
        <v>284</v>
      </c>
      <c r="X43" s="227">
        <f t="shared" si="7"/>
        <v>0</v>
      </c>
      <c r="AB43" s="228" t="str">
        <f t="shared" si="8"/>
        <v>GoldTongling Nonferrous Metals Group Co., Ltd.</v>
      </c>
    </row>
    <row r="44" spans="1:28" s="227" customFormat="1" ht="201.6">
      <c r="A44" s="181" t="s">
        <v>1392</v>
      </c>
      <c r="B44" s="182" t="s">
        <v>1127</v>
      </c>
      <c r="C44" s="186" t="s">
        <v>2168</v>
      </c>
      <c r="D44" s="230" t="s">
        <v>2168</v>
      </c>
      <c r="E44" s="182" t="s">
        <v>15813</v>
      </c>
      <c r="F44" s="182" t="s">
        <v>1392</v>
      </c>
      <c r="G44" s="182" t="s">
        <v>15798</v>
      </c>
      <c r="H44" s="183"/>
      <c r="I44" s="184" t="str">
        <f ca="1">IF(ISERROR($V44),"",OFFSET('Smelter Look-up'!$H$4,$V44-4,0))</f>
        <v>Zhuzhou</v>
      </c>
      <c r="J44" s="184" t="str">
        <f ca="1">IF(ISERROR($V44),"",OFFSET('Smelter Look-up'!$I$4,$V44-4,0))</f>
        <v>Hunan Sheng</v>
      </c>
      <c r="K44" s="224"/>
      <c r="L44" s="224"/>
      <c r="M44" s="224"/>
      <c r="N44" s="224"/>
      <c r="O44" s="224" t="s">
        <v>15844</v>
      </c>
      <c r="P44" s="185"/>
      <c r="Q44" s="225"/>
      <c r="R44" s="182" t="str">
        <f ca="1">IF(ISERROR($V44),"",OFFSET('Smelter Look-up'!$C$4,$V44-4,0)&amp;"")</f>
        <v>FIR Metals &amp; Resource Ltd.</v>
      </c>
      <c r="S44" s="181" t="str">
        <f t="shared" ca="1" si="6"/>
        <v>CN</v>
      </c>
      <c r="T44" s="181" t="str">
        <f ca="1">IF(B44="","",IF(ISERROR(MATCH($J44,SorP!$B$1:$B$6279,0)),"",INDIRECT("'SorP'!$A$"&amp;MATCH($S44&amp;$J44,SorP!C:C,0))))</f>
        <v>CN-HN</v>
      </c>
      <c r="U44" s="201"/>
      <c r="V44" s="226">
        <f>IF(C44="",NA(),IF(OR(C44="Smelter not listed",C44="Smelter not yet identified"),MATCH($B44&amp;$D44,'Smelter Look-up'!$J:$J,0),MATCH($B44&amp;$C44,'Smelter Look-up'!$J:$J,0)))</f>
        <v>329</v>
      </c>
      <c r="X44" s="227">
        <f t="shared" si="7"/>
        <v>0</v>
      </c>
      <c r="AB44" s="228" t="str">
        <f t="shared" si="8"/>
        <v>TantalumFIR Metals &amp; Resource Ltd.</v>
      </c>
    </row>
    <row r="45" spans="1:28" s="227" customFormat="1" ht="50.4">
      <c r="A45" s="181" t="s">
        <v>15505</v>
      </c>
      <c r="B45" s="182" t="s">
        <v>1128</v>
      </c>
      <c r="C45" s="186" t="s">
        <v>15504</v>
      </c>
      <c r="D45" s="230" t="s">
        <v>15504</v>
      </c>
      <c r="E45" s="182" t="s">
        <v>15819</v>
      </c>
      <c r="F45" s="182" t="s">
        <v>15505</v>
      </c>
      <c r="G45" s="182" t="s">
        <v>15798</v>
      </c>
      <c r="H45" s="183"/>
      <c r="I45" s="184" t="str">
        <f ca="1">IF(ISERROR($V45),"",OFFSET('Smelter Look-up'!$H$4,$V45-4,0))</f>
        <v>Dangjin-si</v>
      </c>
      <c r="J45" s="184" t="str">
        <f ca="1">IF(ISERROR($V45),"",OFFSET('Smelter Look-up'!$I$4,$V45-4,0))</f>
        <v>Chungcheongnam-do</v>
      </c>
      <c r="K45" s="224"/>
      <c r="L45" s="224"/>
      <c r="M45" s="224"/>
      <c r="N45" s="224"/>
      <c r="O45" s="224" t="s">
        <v>15805</v>
      </c>
      <c r="P45" s="185"/>
      <c r="Q45" s="225"/>
      <c r="R45" s="182" t="str">
        <f ca="1">IF(ISERROR($V45),"",OFFSET('Smelter Look-up'!$C$4,$V45-4,0)&amp;"")</f>
        <v>HANNAE FOR T Co., Ltd.</v>
      </c>
      <c r="S45" s="181" t="str">
        <f t="shared" ca="1" si="6"/>
        <v>KR</v>
      </c>
      <c r="T45" s="181" t="str">
        <f ca="1">IF(B45="","",IF(ISERROR(MATCH($J45,SorP!$B$1:$B$6279,0)),"",INDIRECT("'SorP'!$A$"&amp;MATCH($S45&amp;$J45,SorP!C:C,0))))</f>
        <v>KR-44</v>
      </c>
      <c r="U45" s="201"/>
      <c r="V45" s="226">
        <f>IF(C45="",NA(),IF(OR(C45="Smelter not listed",C45="Smelter not yet identified"),MATCH($B45&amp;$D45,'Smelter Look-up'!$J:$J,0),MATCH($B45&amp;$C45,'Smelter Look-up'!$J:$J,0)))</f>
        <v>591</v>
      </c>
      <c r="X45" s="227">
        <f t="shared" si="7"/>
        <v>0</v>
      </c>
      <c r="AB45" s="228" t="str">
        <f t="shared" si="8"/>
        <v>TungstenHANNAE FOR T Co., Ltd.</v>
      </c>
    </row>
    <row r="46" spans="1:28" s="227" customFormat="1" ht="100.8">
      <c r="A46" s="181" t="s">
        <v>142</v>
      </c>
      <c r="B46" s="182" t="s">
        <v>1128</v>
      </c>
      <c r="C46" s="186" t="s">
        <v>153</v>
      </c>
      <c r="D46" s="230" t="s">
        <v>153</v>
      </c>
      <c r="E46" s="182" t="s">
        <v>15813</v>
      </c>
      <c r="F46" s="182" t="s">
        <v>142</v>
      </c>
      <c r="G46" s="182" t="s">
        <v>15798</v>
      </c>
      <c r="H46" s="183"/>
      <c r="I46" s="184" t="str">
        <f ca="1">IF(ISERROR($V46),"",OFFSET('Smelter Look-up'!$H$4,$V46-4,0))</f>
        <v>Ganzhou</v>
      </c>
      <c r="J46" s="184" t="str">
        <f ca="1">IF(ISERROR($V46),"",OFFSET('Smelter Look-up'!$I$4,$V46-4,0))</f>
        <v>Jiangxi Sheng</v>
      </c>
      <c r="K46" s="224"/>
      <c r="L46" s="224"/>
      <c r="M46" s="224"/>
      <c r="N46" s="224"/>
      <c r="O46" s="224" t="s">
        <v>15845</v>
      </c>
      <c r="P46" s="185"/>
      <c r="Q46" s="225"/>
      <c r="R46" s="182" t="str">
        <f ca="1">IF(ISERROR($V46),"",OFFSET('Smelter Look-up'!$C$4,$V46-4,0)&amp;"")</f>
        <v>Jiangxi Xinsheng Tungsten Industry Co., Ltd.</v>
      </c>
      <c r="S46" s="181" t="str">
        <f t="shared" ca="1" si="6"/>
        <v>CN</v>
      </c>
      <c r="T46" s="181" t="str">
        <f ca="1">IF(B46="","",IF(ISERROR(MATCH($J46,SorP!$B$1:$B$6279,0)),"",INDIRECT("'SorP'!$A$"&amp;MATCH($S46&amp;$J46,SorP!C:C,0))))</f>
        <v>CN-JX</v>
      </c>
      <c r="U46" s="201"/>
      <c r="V46" s="226">
        <f>IF(C46="",NA(),IF(OR(C46="Smelter not listed",C46="Smelter not yet identified"),MATCH($B46&amp;$D46,'Smelter Look-up'!$J:$J,0),MATCH($B46&amp;$C46,'Smelter Look-up'!$J:$J,0)))</f>
        <v>607</v>
      </c>
      <c r="X46" s="227">
        <f t="shared" si="7"/>
        <v>0</v>
      </c>
      <c r="AB46" s="228" t="str">
        <f t="shared" si="8"/>
        <v>TungstenJiangxi Xinsheng Tungsten Industry Co., Ltd.</v>
      </c>
    </row>
    <row r="47" spans="1:28" s="227" customFormat="1" ht="63">
      <c r="A47" s="181" t="s">
        <v>698</v>
      </c>
      <c r="B47" s="182" t="s">
        <v>1125</v>
      </c>
      <c r="C47" s="186" t="s">
        <v>56</v>
      </c>
      <c r="D47" s="230" t="s">
        <v>56</v>
      </c>
      <c r="E47" s="182" t="s">
        <v>15819</v>
      </c>
      <c r="F47" s="182" t="s">
        <v>698</v>
      </c>
      <c r="G47" s="182" t="s">
        <v>15798</v>
      </c>
      <c r="H47" s="183"/>
      <c r="I47" s="184" t="str">
        <f ca="1">IF(ISERROR($V47),"",OFFSET('Smelter Look-up'!$H$4,$V47-4,0))</f>
        <v>Onsan-eup</v>
      </c>
      <c r="J47" s="184" t="str">
        <f ca="1">IF(ISERROR($V47),"",OFFSET('Smelter Look-up'!$I$4,$V47-4,0))</f>
        <v>Ulsan-gwangyeoksi</v>
      </c>
      <c r="K47" s="224"/>
      <c r="L47" s="224"/>
      <c r="M47" s="224"/>
      <c r="N47" s="224"/>
      <c r="O47" s="224" t="s">
        <v>15846</v>
      </c>
      <c r="P47" s="185"/>
      <c r="Q47" s="225"/>
      <c r="R47" s="182" t="str">
        <f ca="1">IF(ISERROR($V47),"",OFFSET('Smelter Look-up'!$C$4,$V47-4,0)&amp;"")</f>
        <v>LS-NIKKO Copper Inc.</v>
      </c>
      <c r="S47" s="181" t="str">
        <f t="shared" ca="1" si="6"/>
        <v>KR</v>
      </c>
      <c r="T47" s="181" t="str">
        <f ca="1">IF(B47="","",IF(ISERROR(MATCH($J47,SorP!$B$1:$B$6279,0)),"",INDIRECT("'SorP'!$A$"&amp;MATCH($S47&amp;$J47,SorP!C:C,0))))</f>
        <v>KR-31</v>
      </c>
      <c r="U47" s="201"/>
      <c r="V47" s="226">
        <f>IF(C47="",NA(),IF(OR(C47="Smelter not listed",C47="Smelter not yet identified"),MATCH($B47&amp;$D47,'Smelter Look-up'!$J:$J,0),MATCH($B47&amp;$C47,'Smelter Look-up'!$J:$J,0)))</f>
        <v>157</v>
      </c>
      <c r="X47" s="227">
        <f t="shared" si="7"/>
        <v>0</v>
      </c>
      <c r="AB47" s="228" t="str">
        <f t="shared" si="8"/>
        <v>GoldLS-NIKKO Copper Inc.</v>
      </c>
    </row>
    <row r="48" spans="1:28" s="227" customFormat="1" ht="88.2">
      <c r="A48" s="181" t="s">
        <v>2529</v>
      </c>
      <c r="B48" s="182" t="s">
        <v>1126</v>
      </c>
      <c r="C48" s="186" t="s">
        <v>2528</v>
      </c>
      <c r="D48" s="230" t="s">
        <v>2528</v>
      </c>
      <c r="E48" s="182" t="s">
        <v>15813</v>
      </c>
      <c r="F48" s="182" t="s">
        <v>2529</v>
      </c>
      <c r="G48" s="182" t="s">
        <v>15798</v>
      </c>
      <c r="H48" s="183"/>
      <c r="I48" s="184" t="str">
        <f ca="1">IF(ISERROR($V48),"",OFFSET('Smelter Look-up'!$H$4,$V48-4,0))</f>
        <v>Chaozhou</v>
      </c>
      <c r="J48" s="184" t="str">
        <f ca="1">IF(ISERROR($V48),"",OFFSET('Smelter Look-up'!$I$4,$V48-4,0))</f>
        <v>Guangdong Sheng</v>
      </c>
      <c r="K48" s="224"/>
      <c r="L48" s="224"/>
      <c r="M48" s="224"/>
      <c r="N48" s="224"/>
      <c r="O48" s="224" t="s">
        <v>15805</v>
      </c>
      <c r="P48" s="185"/>
      <c r="Q48" s="225"/>
      <c r="R48" s="182" t="str">
        <f ca="1">IF(ISERROR($V48),"",OFFSET('Smelter Look-up'!$C$4,$V48-4,0)&amp;"")</f>
        <v>Guangdong Hanhe Non-Ferrous Metal Co., Ltd.</v>
      </c>
      <c r="S48" s="181" t="str">
        <f t="shared" ca="1" si="6"/>
        <v>CN</v>
      </c>
      <c r="T48" s="181" t="str">
        <f ca="1">IF(B48="","",IF(ISERROR(MATCH($J48,SorP!$B$1:$B$6279,0)),"",INDIRECT("'SorP'!$A$"&amp;MATCH($S48&amp;$J48,SorP!C:C,0))))</f>
        <v>CN-GD</v>
      </c>
      <c r="U48" s="201"/>
      <c r="V48" s="226">
        <f>IF(C48="",NA(),IF(OR(C48="Smelter not listed",C48="Smelter not yet identified"),MATCH($B48&amp;$D48,'Smelter Look-up'!$J:$J,0),MATCH($B48&amp;$C48,'Smelter Look-up'!$J:$J,0)))</f>
        <v>442</v>
      </c>
      <c r="X48" s="227">
        <f t="shared" si="7"/>
        <v>0</v>
      </c>
      <c r="AB48" s="228" t="str">
        <f t="shared" si="8"/>
        <v>TinGuangdong Hanhe Non-Ferrous Metal Co., Ltd.</v>
      </c>
    </row>
    <row r="49" spans="1:28" s="227" customFormat="1" ht="88.2">
      <c r="A49" s="181" t="s">
        <v>786</v>
      </c>
      <c r="B49" s="182" t="s">
        <v>1126</v>
      </c>
      <c r="C49" s="186" t="s">
        <v>2166</v>
      </c>
      <c r="D49" s="230" t="s">
        <v>2166</v>
      </c>
      <c r="E49" s="182" t="s">
        <v>15813</v>
      </c>
      <c r="F49" s="182" t="s">
        <v>786</v>
      </c>
      <c r="G49" s="182" t="s">
        <v>15798</v>
      </c>
      <c r="H49" s="183"/>
      <c r="I49" s="184" t="str">
        <f ca="1">IF(ISERROR($V49),"",OFFSET('Smelter Look-up'!$H$4,$V49-4,0))</f>
        <v>Gejiu</v>
      </c>
      <c r="J49" s="184" t="str">
        <f ca="1">IF(ISERROR($V49),"",OFFSET('Smelter Look-up'!$I$4,$V49-4,0))</f>
        <v>Yunnan Sheng</v>
      </c>
      <c r="K49" s="224"/>
      <c r="L49" s="224"/>
      <c r="M49" s="224"/>
      <c r="N49" s="224"/>
      <c r="O49" s="224" t="s">
        <v>15847</v>
      </c>
      <c r="P49" s="185"/>
      <c r="Q49" s="225"/>
      <c r="R49" s="182" t="str">
        <f ca="1">IF(ISERROR($V49),"",OFFSET('Smelter Look-up'!$C$4,$V49-4,0)&amp;"")</f>
        <v>Yunnan Chengfeng Non-ferrous Metals Co., Ltd.</v>
      </c>
      <c r="S49" s="181" t="str">
        <f t="shared" ca="1" si="6"/>
        <v>CN</v>
      </c>
      <c r="T49" s="181" t="str">
        <f ca="1">IF(B49="","",IF(ISERROR(MATCH($J49,SorP!$B$1:$B$6279,0)),"",INDIRECT("'SorP'!$A$"&amp;MATCH($S49&amp;$J49,SorP!C:C,0))))</f>
        <v>CN-YN</v>
      </c>
      <c r="U49" s="201"/>
      <c r="V49" s="226">
        <f>IF(C49="",NA(),IF(OR(C49="Smelter not listed",C49="Smelter not yet identified"),MATCH($B49&amp;$D49,'Smelter Look-up'!$J:$J,0),MATCH($B49&amp;$C49,'Smelter Look-up'!$J:$J,0)))</f>
        <v>543</v>
      </c>
      <c r="X49" s="227">
        <f t="shared" si="7"/>
        <v>0</v>
      </c>
      <c r="AB49" s="228" t="str">
        <f t="shared" si="8"/>
        <v>TinYunnan Chengfeng Non-ferrous Metals Co., Ltd.</v>
      </c>
    </row>
    <row r="50" spans="1:28" s="227" customFormat="1" ht="63">
      <c r="A50" s="181" t="s">
        <v>725</v>
      </c>
      <c r="B50" s="182" t="s">
        <v>1125</v>
      </c>
      <c r="C50" s="186" t="s">
        <v>12433</v>
      </c>
      <c r="D50" s="230" t="s">
        <v>12433</v>
      </c>
      <c r="E50" s="182" t="s">
        <v>15829</v>
      </c>
      <c r="F50" s="182" t="s">
        <v>725</v>
      </c>
      <c r="G50" s="182" t="s">
        <v>15798</v>
      </c>
      <c r="H50" s="183"/>
      <c r="I50" s="184" t="str">
        <f ca="1">IF(ISERROR($V50),"",OFFSET('Smelter Look-up'!$H$4,$V50-4,0))</f>
        <v>Madrid</v>
      </c>
      <c r="J50" s="184" t="str">
        <f ca="1">IF(ISERROR($V50),"",OFFSET('Smelter Look-up'!$I$4,$V50-4,0))</f>
        <v>Madrid, Comunidad de</v>
      </c>
      <c r="K50" s="224"/>
      <c r="L50" s="224"/>
      <c r="M50" s="224"/>
      <c r="N50" s="224"/>
      <c r="O50" s="224" t="s">
        <v>15829</v>
      </c>
      <c r="P50" s="185"/>
      <c r="Q50" s="225"/>
      <c r="R50" s="182" t="str">
        <f ca="1">IF(ISERROR($V50),"",OFFSET('Smelter Look-up'!$C$4,$V50-4,0)&amp;"")</f>
        <v>SEMPSA Joyeria Plateria S.A.</v>
      </c>
      <c r="S50" s="181" t="str">
        <f t="shared" ca="1" si="6"/>
        <v>ES</v>
      </c>
      <c r="T50" s="181" t="str">
        <f ca="1">IF(B50="","",IF(ISERROR(MATCH($J50,SorP!$B$1:$B$6279,0)),"",INDIRECT("'SorP'!$A$"&amp;MATCH($S50&amp;$J50,SorP!C:C,0))))</f>
        <v>ES-MD</v>
      </c>
      <c r="U50" s="201"/>
      <c r="V50" s="226">
        <f>IF(C50="",NA(),IF(OR(C50="Smelter not listed",C50="Smelter not yet identified"),MATCH($B50&amp;$D50,'Smelter Look-up'!$J:$J,0),MATCH($B50&amp;$C50,'Smelter Look-up'!$J:$J,0)))</f>
        <v>234</v>
      </c>
      <c r="X50" s="227">
        <f t="shared" si="7"/>
        <v>0</v>
      </c>
      <c r="AB50" s="228" t="str">
        <f t="shared" si="8"/>
        <v>GoldSEMPSA Joyeria Plateria S.A.</v>
      </c>
    </row>
    <row r="51" spans="1:28" s="227" customFormat="1" ht="25.2">
      <c r="A51" s="181" t="s">
        <v>663</v>
      </c>
      <c r="B51" s="182" t="s">
        <v>1125</v>
      </c>
      <c r="C51" s="186" t="s">
        <v>901</v>
      </c>
      <c r="D51" s="230" t="s">
        <v>901</v>
      </c>
      <c r="E51" s="182" t="s">
        <v>15848</v>
      </c>
      <c r="F51" s="182" t="s">
        <v>663</v>
      </c>
      <c r="G51" s="182" t="s">
        <v>15798</v>
      </c>
      <c r="H51" s="183"/>
      <c r="I51" s="184" t="str">
        <f ca="1">IF(ISERROR($V51),"",OFFSET('Smelter Look-up'!$H$4,$V51-4,0))</f>
        <v>Nacozari</v>
      </c>
      <c r="J51" s="184" t="str">
        <f ca="1">IF(ISERROR($V51),"",OFFSET('Smelter Look-up'!$I$4,$V51-4,0))</f>
        <v>Sonora</v>
      </c>
      <c r="K51" s="224"/>
      <c r="L51" s="224"/>
      <c r="M51" s="224"/>
      <c r="N51" s="224"/>
      <c r="O51" s="224" t="s">
        <v>15849</v>
      </c>
      <c r="P51" s="185"/>
      <c r="Q51" s="225"/>
      <c r="R51" s="182" t="str">
        <f ca="1">IF(ISERROR($V51),"",OFFSET('Smelter Look-up'!$C$4,$V51-4,0)&amp;"")</f>
        <v>Caridad</v>
      </c>
      <c r="S51" s="181" t="str">
        <f t="shared" ca="1" si="6"/>
        <v>MX</v>
      </c>
      <c r="T51" s="181" t="str">
        <f ca="1">IF(B51="","",IF(ISERROR(MATCH($J51,SorP!$B$1:$B$6279,0)),"",INDIRECT("'SorP'!$A$"&amp;MATCH($S51&amp;$J51,SorP!C:C,0))))</f>
        <v>MX-SON</v>
      </c>
      <c r="U51" s="201"/>
      <c r="V51" s="226">
        <f>IF(C51="",NA(),IF(OR(C51="Smelter not listed",C51="Smelter not yet identified"),MATCH($B51&amp;$D51,'Smelter Look-up'!$J:$J,0),MATCH($B51&amp;$C51,'Smelter Look-up'!$J:$J,0)))</f>
        <v>45</v>
      </c>
      <c r="X51" s="227">
        <f t="shared" si="7"/>
        <v>0</v>
      </c>
      <c r="AB51" s="228" t="str">
        <f t="shared" si="8"/>
        <v>GoldCaridad</v>
      </c>
    </row>
    <row r="52" spans="1:28" s="227" customFormat="1" ht="113.4">
      <c r="A52" s="181" t="s">
        <v>743</v>
      </c>
      <c r="B52" s="182" t="s">
        <v>1125</v>
      </c>
      <c r="C52" s="186" t="s">
        <v>1320</v>
      </c>
      <c r="D52" s="230" t="s">
        <v>1320</v>
      </c>
      <c r="E52" s="182" t="s">
        <v>15813</v>
      </c>
      <c r="F52" s="182" t="s">
        <v>743</v>
      </c>
      <c r="G52" s="182" t="s">
        <v>15798</v>
      </c>
      <c r="H52" s="183"/>
      <c r="I52" s="184" t="str">
        <f ca="1">IF(ISERROR($V52),"",OFFSET('Smelter Look-up'!$H$4,$V52-4,0))</f>
        <v>Sanmenxia</v>
      </c>
      <c r="J52" s="184" t="str">
        <f ca="1">IF(ISERROR($V52),"",OFFSET('Smelter Look-up'!$I$4,$V52-4,0))</f>
        <v>Henan Sheng</v>
      </c>
      <c r="K52" s="224"/>
      <c r="L52" s="224"/>
      <c r="M52" s="224"/>
      <c r="N52" s="224"/>
      <c r="O52" s="224" t="s">
        <v>15850</v>
      </c>
      <c r="P52" s="185"/>
      <c r="Q52" s="225"/>
      <c r="R52" s="182" t="str">
        <f ca="1">IF(ISERROR($V52),"",OFFSET('Smelter Look-up'!$C$4,$V52-4,0)&amp;"")</f>
        <v>Zhongyuan Gold Smelter of Zhongjin Gold Corporation</v>
      </c>
      <c r="S52" s="181" t="str">
        <f t="shared" ca="1" si="6"/>
        <v>CN</v>
      </c>
      <c r="T52" s="181" t="str">
        <f ca="1">IF(B52="","",IF(ISERROR(MATCH($J52,SorP!$B$1:$B$6279,0)),"",INDIRECT("'SorP'!$A$"&amp;MATCH($S52&amp;$J52,SorP!C:C,0))))</f>
        <v>CN-HA</v>
      </c>
      <c r="U52" s="201"/>
      <c r="V52" s="226">
        <f>IF(C52="",NA(),IF(OR(C52="Smelter not listed",C52="Smelter not yet identified"),MATCH($B52&amp;$D52,'Smelter Look-up'!$J:$J,0),MATCH($B52&amp;$C52,'Smelter Look-up'!$J:$J,0)))</f>
        <v>316</v>
      </c>
      <c r="X52" s="227">
        <f t="shared" si="7"/>
        <v>0</v>
      </c>
      <c r="AB52" s="228" t="str">
        <f t="shared" si="8"/>
        <v>GoldZhongyuan Gold Smelter of Zhongjin Gold Corporation</v>
      </c>
    </row>
    <row r="53" spans="1:28" s="227" customFormat="1" ht="75.599999999999994">
      <c r="A53" s="181" t="s">
        <v>1387</v>
      </c>
      <c r="B53" s="182" t="s">
        <v>1125</v>
      </c>
      <c r="C53" s="186" t="s">
        <v>2161</v>
      </c>
      <c r="D53" s="230" t="s">
        <v>2161</v>
      </c>
      <c r="E53" s="182" t="s">
        <v>15813</v>
      </c>
      <c r="F53" s="182" t="s">
        <v>1387</v>
      </c>
      <c r="G53" s="182" t="s">
        <v>15798</v>
      </c>
      <c r="H53" s="183"/>
      <c r="I53" s="184" t="str">
        <f ca="1">IF(ISERROR($V53),"",OFFSET('Smelter Look-up'!$H$4,$V53-4,0))</f>
        <v>Chengdu</v>
      </c>
      <c r="J53" s="184" t="str">
        <f ca="1">IF(ISERROR($V53),"",OFFSET('Smelter Look-up'!$I$4,$V53-4,0))</f>
        <v>Sichuan Sheng</v>
      </c>
      <c r="K53" s="224"/>
      <c r="L53" s="224"/>
      <c r="M53" s="224"/>
      <c r="N53" s="224"/>
      <c r="O53" s="224" t="s">
        <v>15805</v>
      </c>
      <c r="P53" s="185"/>
      <c r="Q53" s="225"/>
      <c r="R53" s="182" t="str">
        <f ca="1">IF(ISERROR($V53),"",OFFSET('Smelter Look-up'!$C$4,$V53-4,0)&amp;"")</f>
        <v>Sichuan Tianze Precious Metals Co., Ltd.</v>
      </c>
      <c r="S53" s="181" t="str">
        <f t="shared" ca="1" si="6"/>
        <v>CN</v>
      </c>
      <c r="T53" s="181" t="str">
        <f ca="1">IF(B53="","",IF(ISERROR(MATCH($J53,SorP!$B$1:$B$6279,0)),"",INDIRECT("'SorP'!$A$"&amp;MATCH($S53&amp;$J53,SorP!C:C,0))))</f>
        <v>CN-SC</v>
      </c>
      <c r="U53" s="201"/>
      <c r="V53" s="226">
        <f>IF(C53="",NA(),IF(OR(C53="Smelter not listed",C53="Smelter not yet identified"),MATCH($B53&amp;$D53,'Smelter Look-up'!$J:$J,0),MATCH($B53&amp;$C53,'Smelter Look-up'!$J:$J,0)))</f>
        <v>253</v>
      </c>
      <c r="X53" s="227">
        <f t="shared" si="7"/>
        <v>0</v>
      </c>
      <c r="AB53" s="228" t="str">
        <f t="shared" si="8"/>
        <v>GoldSichuan Tianze Precious Metals Co., Ltd.</v>
      </c>
    </row>
    <row r="54" spans="1:28" s="227" customFormat="1" ht="63">
      <c r="A54" s="181" t="s">
        <v>145</v>
      </c>
      <c r="B54" s="182" t="s">
        <v>1128</v>
      </c>
      <c r="C54" s="186" t="s">
        <v>156</v>
      </c>
      <c r="D54" s="230" t="s">
        <v>156</v>
      </c>
      <c r="E54" s="182" t="s">
        <v>15813</v>
      </c>
      <c r="F54" s="182" t="s">
        <v>145</v>
      </c>
      <c r="G54" s="182" t="s">
        <v>15798</v>
      </c>
      <c r="H54" s="183"/>
      <c r="I54" s="184" t="str">
        <f ca="1">IF(ISERROR($V54),"",OFFSET('Smelter Look-up'!$H$4,$V54-4,0))</f>
        <v>Xiamen</v>
      </c>
      <c r="J54" s="184" t="str">
        <f ca="1">IF(ISERROR($V54),"",OFFSET('Smelter Look-up'!$I$4,$V54-4,0))</f>
        <v>Fujian Sheng</v>
      </c>
      <c r="K54" s="224"/>
      <c r="L54" s="224"/>
      <c r="M54" s="224"/>
      <c r="N54" s="224"/>
      <c r="O54" s="224" t="s">
        <v>15851</v>
      </c>
      <c r="P54" s="185"/>
      <c r="Q54" s="225"/>
      <c r="R54" s="182" t="str">
        <f ca="1">IF(ISERROR($V54),"",OFFSET('Smelter Look-up'!$C$4,$V54-4,0)&amp;"")</f>
        <v>Xiamen Tungsten (H.C.) Co., Ltd.</v>
      </c>
      <c r="S54" s="181" t="str">
        <f t="shared" ca="1" si="6"/>
        <v>CN</v>
      </c>
      <c r="T54" s="181" t="str">
        <f ca="1">IF(B54="","",IF(ISERROR(MATCH($J54,SorP!$B$1:$B$6279,0)),"",INDIRECT("'SorP'!$A$"&amp;MATCH($S54&amp;$J54,SorP!C:C,0))))</f>
        <v>CN-FJ</v>
      </c>
      <c r="U54" s="201"/>
      <c r="V54" s="226">
        <f>IF(C54="",NA(),IF(OR(C54="Smelter not listed",C54="Smelter not yet identified"),MATCH($B54&amp;$D54,'Smelter Look-up'!$J:$J,0),MATCH($B54&amp;$C54,'Smelter Look-up'!$J:$J,0)))</f>
        <v>635</v>
      </c>
      <c r="X54" s="227">
        <f t="shared" si="7"/>
        <v>0</v>
      </c>
      <c r="AB54" s="228" t="str">
        <f t="shared" si="8"/>
        <v>TungstenXiamen Tungsten (H.C.) Co., Ltd.</v>
      </c>
    </row>
    <row r="55" spans="1:28" s="227" customFormat="1" ht="50.4">
      <c r="A55" s="181" t="s">
        <v>1781</v>
      </c>
      <c r="B55" s="182" t="s">
        <v>1126</v>
      </c>
      <c r="C55" s="186" t="s">
        <v>2149</v>
      </c>
      <c r="D55" s="230" t="s">
        <v>2149</v>
      </c>
      <c r="E55" s="182" t="s">
        <v>15804</v>
      </c>
      <c r="F55" s="182" t="s">
        <v>1781</v>
      </c>
      <c r="G55" s="182" t="s">
        <v>15798</v>
      </c>
      <c r="H55" s="183"/>
      <c r="I55" s="184" t="str">
        <f ca="1">IF(ISERROR($V55),"",OFFSET('Smelter Look-up'!$H$4,$V55-4,0))</f>
        <v>Twinsburg</v>
      </c>
      <c r="J55" s="184" t="str">
        <f ca="1">IF(ISERROR($V55),"",OFFSET('Smelter Look-up'!$I$4,$V55-4,0))</f>
        <v>Ohio</v>
      </c>
      <c r="K55" s="224"/>
      <c r="L55" s="224"/>
      <c r="M55" s="224"/>
      <c r="N55" s="224"/>
      <c r="O55" s="224" t="s">
        <v>15804</v>
      </c>
      <c r="P55" s="185"/>
      <c r="Q55" s="225"/>
      <c r="R55" s="182" t="str">
        <f ca="1">IF(ISERROR($V55),"",OFFSET('Smelter Look-up'!$C$4,$V55-4,0)&amp;"")</f>
        <v>Metallic Resources, Inc.</v>
      </c>
      <c r="S55" s="181" t="str">
        <f t="shared" ca="1" si="6"/>
        <v>Unknown</v>
      </c>
      <c r="T55" s="181" t="e">
        <f ca="1">IF(B55="","",IF(ISERROR(MATCH($J55,SorP!$B$1:$B$6279,0)),"",INDIRECT("'SorP'!$A$"&amp;MATCH($S55&amp;$J55,SorP!C:C,0))))</f>
        <v>#N/A</v>
      </c>
      <c r="U55" s="201"/>
      <c r="V55" s="226">
        <f>IF(C55="",NA(),IF(OR(C55="Smelter not listed",C55="Smelter not yet identified"),MATCH($B55&amp;$D55,'Smelter Look-up'!$J:$J,0),MATCH($B55&amp;$C55,'Smelter Look-up'!$J:$J,0)))</f>
        <v>462</v>
      </c>
      <c r="X55" s="227">
        <f t="shared" si="7"/>
        <v>0</v>
      </c>
      <c r="AB55" s="228" t="str">
        <f t="shared" si="8"/>
        <v>TinMetallic Resources, Inc.</v>
      </c>
    </row>
    <row r="56" spans="1:28" s="227" customFormat="1" ht="63">
      <c r="A56" s="181" t="s">
        <v>774</v>
      </c>
      <c r="B56" s="182" t="s">
        <v>1126</v>
      </c>
      <c r="C56" s="186" t="s">
        <v>1159</v>
      </c>
      <c r="D56" s="230" t="s">
        <v>1159</v>
      </c>
      <c r="E56" s="182" t="s">
        <v>15808</v>
      </c>
      <c r="F56" s="182" t="s">
        <v>774</v>
      </c>
      <c r="G56" s="182" t="s">
        <v>15798</v>
      </c>
      <c r="H56" s="183"/>
      <c r="I56" s="184" t="str">
        <f ca="1">IF(ISERROR($V56),"",OFFSET('Smelter Look-up'!$H$4,$V56-4,0))</f>
        <v>Tokyo</v>
      </c>
      <c r="J56" s="184" t="str">
        <f ca="1">IF(ISERROR($V56),"",OFFSET('Smelter Look-up'!$I$4,$V56-4,0))</f>
        <v>Tokyo</v>
      </c>
      <c r="K56" s="224"/>
      <c r="L56" s="224"/>
      <c r="M56" s="224"/>
      <c r="N56" s="224"/>
      <c r="O56" s="224" t="s">
        <v>15852</v>
      </c>
      <c r="P56" s="185"/>
      <c r="Q56" s="225"/>
      <c r="R56" s="182" t="str">
        <f ca="1">IF(ISERROR($V56),"",OFFSET('Smelter Look-up'!$C$4,$V56-4,0)&amp;"")</f>
        <v>Mitsubishi Materials Corporation</v>
      </c>
      <c r="S56" s="181" t="str">
        <f t="shared" ca="1" si="6"/>
        <v>JP</v>
      </c>
      <c r="T56" s="181" t="str">
        <f ca="1">IF(B56="","",IF(ISERROR(MATCH($J56,SorP!$B$1:$B$6279,0)),"",INDIRECT("'SorP'!$A$"&amp;MATCH($S56&amp;$J56,SorP!C:C,0))))</f>
        <v>JP-13</v>
      </c>
      <c r="U56" s="201"/>
      <c r="V56" s="226">
        <f>IF(C56="",NA(),IF(OR(C56="Smelter not listed",C56="Smelter not yet identified"),MATCH($B56&amp;$D56,'Smelter Look-up'!$J:$J,0),MATCH($B56&amp;$C56,'Smelter Look-up'!$J:$J,0)))</f>
        <v>471</v>
      </c>
      <c r="X56" s="227">
        <f t="shared" si="7"/>
        <v>0</v>
      </c>
      <c r="AB56" s="228" t="str">
        <f t="shared" si="8"/>
        <v>TinMitsubishi Materials Corporation</v>
      </c>
    </row>
    <row r="57" spans="1:28" s="227" customFormat="1" ht="50.4">
      <c r="A57" s="181" t="s">
        <v>770</v>
      </c>
      <c r="B57" s="182" t="s">
        <v>1126</v>
      </c>
      <c r="C57" s="186" t="s">
        <v>1322</v>
      </c>
      <c r="D57" s="230" t="s">
        <v>1322</v>
      </c>
      <c r="E57" s="182" t="s">
        <v>15813</v>
      </c>
      <c r="F57" s="182" t="s">
        <v>770</v>
      </c>
      <c r="G57" s="182" t="s">
        <v>15798</v>
      </c>
      <c r="H57" s="183"/>
      <c r="I57" s="184" t="str">
        <f ca="1">IF(ISERROR($V57),"",OFFSET('Smelter Look-up'!$H$4,$V57-4,0))</f>
        <v>Laibin</v>
      </c>
      <c r="J57" s="184" t="str">
        <f ca="1">IF(ISERROR($V57),"",OFFSET('Smelter Look-up'!$I$4,$V57-4,0))</f>
        <v>Guangxi Zhuangzu Zizhiqu</v>
      </c>
      <c r="K57" s="224"/>
      <c r="L57" s="224"/>
      <c r="M57" s="224"/>
      <c r="N57" s="224"/>
      <c r="O57" s="224" t="s">
        <v>15853</v>
      </c>
      <c r="P57" s="185"/>
      <c r="Q57" s="225"/>
      <c r="R57" s="182" t="str">
        <f ca="1">IF(ISERROR($V57),"",OFFSET('Smelter Look-up'!$C$4,$V57-4,0)&amp;"")</f>
        <v>China Tin Group Co., Ltd.</v>
      </c>
      <c r="S57" s="181" t="str">
        <f t="shared" ca="1" si="6"/>
        <v>CN</v>
      </c>
      <c r="T57" s="181" t="str">
        <f ca="1">IF(B57="","",IF(ISERROR(MATCH($J57,SorP!$B$1:$B$6279,0)),"",INDIRECT("'SorP'!$A$"&amp;MATCH($S57&amp;$J57,SorP!C:C,0))))</f>
        <v>CN-GX</v>
      </c>
      <c r="U57" s="201"/>
      <c r="V57" s="226">
        <f>IF(C57="",NA(),IF(OR(C57="Smelter not listed",C57="Smelter not yet identified"),MATCH($B57&amp;$D57,'Smelter Look-up'!$J:$J,0),MATCH($B57&amp;$C57,'Smelter Look-up'!$J:$J,0)))</f>
        <v>403</v>
      </c>
      <c r="X57" s="227">
        <f t="shared" si="7"/>
        <v>0</v>
      </c>
      <c r="AB57" s="228" t="str">
        <f t="shared" si="8"/>
        <v>TinChina Tin Group Co., Ltd.</v>
      </c>
    </row>
    <row r="58" spans="1:28" s="227" customFormat="1" ht="214.2">
      <c r="A58" s="181" t="s">
        <v>1394</v>
      </c>
      <c r="B58" s="182" t="s">
        <v>1127</v>
      </c>
      <c r="C58" s="186" t="s">
        <v>2169</v>
      </c>
      <c r="D58" s="230" t="s">
        <v>2169</v>
      </c>
      <c r="E58" s="182" t="s">
        <v>15813</v>
      </c>
      <c r="F58" s="182" t="s">
        <v>1394</v>
      </c>
      <c r="G58" s="182" t="s">
        <v>15798</v>
      </c>
      <c r="H58" s="183"/>
      <c r="I58" s="184" t="str">
        <f ca="1">IF(ISERROR($V58),"",OFFSET('Smelter Look-up'!$H$4,$V58-4,0))</f>
        <v>Jiujiang</v>
      </c>
      <c r="J58" s="184" t="str">
        <f ca="1">IF(ISERROR($V58),"",OFFSET('Smelter Look-up'!$I$4,$V58-4,0))</f>
        <v>Jiangxi Sheng</v>
      </c>
      <c r="K58" s="224"/>
      <c r="L58" s="224"/>
      <c r="M58" s="224"/>
      <c r="N58" s="224"/>
      <c r="O58" s="224" t="s">
        <v>15854</v>
      </c>
      <c r="P58" s="185"/>
      <c r="Q58" s="225"/>
      <c r="R58" s="182" t="str">
        <f ca="1">IF(ISERROR($V58),"",OFFSET('Smelter Look-up'!$C$4,$V58-4,0)&amp;"")</f>
        <v>Jiujiang Zhongao Tantalum &amp; Niobium Co., Ltd.</v>
      </c>
      <c r="S58" s="181" t="str">
        <f t="shared" ca="1" si="6"/>
        <v>CN</v>
      </c>
      <c r="T58" s="181" t="str">
        <f ca="1">IF(B58="","",IF(ISERROR(MATCH($J58,SorP!$B$1:$B$6279,0)),"",INDIRECT("'SorP'!$A$"&amp;MATCH($S58&amp;$J58,SorP!C:C,0))))</f>
        <v>CN-JX</v>
      </c>
      <c r="U58" s="201"/>
      <c r="V58" s="226">
        <f>IF(C58="",NA(),IF(OR(C58="Smelter not listed",C58="Smelter not yet identified"),MATCH($B58&amp;$D58,'Smelter Look-up'!$J:$J,0),MATCH($B58&amp;$C58,'Smelter Look-up'!$J:$J,0)))</f>
        <v>344</v>
      </c>
      <c r="X58" s="227">
        <f t="shared" si="7"/>
        <v>0</v>
      </c>
      <c r="AB58" s="228" t="str">
        <f t="shared" si="8"/>
        <v>TantalumJiujiang Zhongao Tantalum &amp; Niobium Co., Ltd.</v>
      </c>
    </row>
    <row r="59" spans="1:28" s="227" customFormat="1" ht="75.599999999999994">
      <c r="A59" s="181" t="s">
        <v>2507</v>
      </c>
      <c r="B59" s="182" t="s">
        <v>1125</v>
      </c>
      <c r="C59" s="186" t="s">
        <v>2506</v>
      </c>
      <c r="D59" s="230" t="s">
        <v>2506</v>
      </c>
      <c r="E59" s="182" t="s">
        <v>15855</v>
      </c>
      <c r="F59" s="182" t="s">
        <v>2507</v>
      </c>
      <c r="G59" s="182" t="s">
        <v>15798</v>
      </c>
      <c r="H59" s="183"/>
      <c r="I59" s="184" t="str">
        <f ca="1">IF(ISERROR($V59),"",OFFSET('Smelter Look-up'!$H$4,$V59-4,0))</f>
        <v>Kyshtym</v>
      </c>
      <c r="J59" s="184" t="str">
        <f ca="1">IF(ISERROR($V59),"",OFFSET('Smelter Look-up'!$I$4,$V59-4,0))</f>
        <v>Chelyabinskaya oblast'</v>
      </c>
      <c r="K59" s="224"/>
      <c r="L59" s="224"/>
      <c r="M59" s="224"/>
      <c r="N59" s="224"/>
      <c r="O59" s="224" t="s">
        <v>15805</v>
      </c>
      <c r="P59" s="185"/>
      <c r="Q59" s="225"/>
      <c r="R59" s="182" t="str">
        <f ca="1">IF(ISERROR($V59),"",OFFSET('Smelter Look-up'!$C$4,$V59-4,0)&amp;"")</f>
        <v>Kyshtym Copper-Electrolytic Plant ZAO</v>
      </c>
      <c r="S59" s="181" t="str">
        <f t="shared" ca="1" si="6"/>
        <v>RU</v>
      </c>
      <c r="T59" s="181" t="str">
        <f ca="1">IF(B59="","",IF(ISERROR(MATCH($J59,SorP!$B$1:$B$6279,0)),"",INDIRECT("'SorP'!$A$"&amp;MATCH($S59&amp;$J59,SorP!C:C,0))))</f>
        <v>RU-CHE</v>
      </c>
      <c r="U59" s="201"/>
      <c r="V59" s="226">
        <f>IF(C59="",NA(),IF(OR(C59="Smelter not listed",C59="Smelter not yet identified"),MATCH($B59&amp;$D59,'Smelter Look-up'!$J:$J,0),MATCH($B59&amp;$C59,'Smelter Look-up'!$J:$J,0)))</f>
        <v>149</v>
      </c>
      <c r="X59" s="227">
        <f t="shared" si="7"/>
        <v>0</v>
      </c>
      <c r="AB59" s="228" t="str">
        <f t="shared" si="8"/>
        <v>GoldKyshtym Copper-Electrolytic Plant ZAO</v>
      </c>
    </row>
    <row r="60" spans="1:28" s="227" customFormat="1" ht="75.599999999999994">
      <c r="A60" s="181" t="s">
        <v>677</v>
      </c>
      <c r="B60" s="182" t="s">
        <v>1125</v>
      </c>
      <c r="C60" s="186" t="s">
        <v>2500</v>
      </c>
      <c r="D60" s="230" t="s">
        <v>2500</v>
      </c>
      <c r="E60" s="182" t="s">
        <v>15813</v>
      </c>
      <c r="F60" s="182" t="s">
        <v>677</v>
      </c>
      <c r="G60" s="182" t="s">
        <v>15798</v>
      </c>
      <c r="H60" s="183"/>
      <c r="I60" s="184" t="str">
        <f ca="1">IF(ISERROR($V60),"",OFFSET('Smelter Look-up'!$H$4,$V60-4,0))</f>
        <v>Fanling</v>
      </c>
      <c r="J60" s="184" t="str">
        <f ca="1">IF(ISERROR($V60),"",OFFSET('Smelter Look-up'!$I$4,$V60-4,0))</f>
        <v>Hong Kong SAR (see also separate country code entry under HK)</v>
      </c>
      <c r="K60" s="224"/>
      <c r="L60" s="224"/>
      <c r="M60" s="224"/>
      <c r="N60" s="224"/>
      <c r="O60" s="224" t="s">
        <v>15856</v>
      </c>
      <c r="P60" s="185"/>
      <c r="Q60" s="225"/>
      <c r="R60" s="182" t="str">
        <f ca="1">IF(ISERROR($V60),"",OFFSET('Smelter Look-up'!$C$4,$V60-4,0)&amp;"")</f>
        <v>Heraeus Metals Hong Kong Ltd.</v>
      </c>
      <c r="S60" s="181" t="str">
        <f t="shared" ca="1" si="6"/>
        <v>CN</v>
      </c>
      <c r="T60" s="181" t="str">
        <f ca="1">IF(B60="","",IF(ISERROR(MATCH($J60,SorP!$B$1:$B$6279,0)),"",INDIRECT("'SorP'!$A$"&amp;MATCH($S60&amp;$J60,SorP!C:C,0))))</f>
        <v>CN-HK</v>
      </c>
      <c r="U60" s="201"/>
      <c r="V60" s="226">
        <f>IF(C60="",NA(),IF(OR(C60="Smelter not listed",C60="Smelter not yet identified"),MATCH($B60&amp;$D60,'Smelter Look-up'!$J:$J,0),MATCH($B60&amp;$C60,'Smelter Look-up'!$J:$J,0)))</f>
        <v>107</v>
      </c>
      <c r="X60" s="227">
        <f t="shared" si="7"/>
        <v>0</v>
      </c>
      <c r="AB60" s="228" t="str">
        <f t="shared" si="8"/>
        <v>GoldHeraeus Metals Hong Kong Ltd.</v>
      </c>
    </row>
    <row r="61" spans="1:28" s="227" customFormat="1" ht="100.8">
      <c r="A61" s="181" t="s">
        <v>1809</v>
      </c>
      <c r="B61" s="182" t="s">
        <v>1126</v>
      </c>
      <c r="C61" s="186" t="s">
        <v>1808</v>
      </c>
      <c r="D61" s="230" t="s">
        <v>1808</v>
      </c>
      <c r="E61" s="182" t="s">
        <v>15817</v>
      </c>
      <c r="F61" s="182" t="s">
        <v>1809</v>
      </c>
      <c r="G61" s="182" t="s">
        <v>15798</v>
      </c>
      <c r="H61" s="183"/>
      <c r="I61" s="184" t="str">
        <f ca="1">IF(ISERROR($V61),"",OFFSET('Smelter Look-up'!$H$4,$V61-4,0))</f>
        <v>Quy Hop</v>
      </c>
      <c r="J61" s="184" t="str">
        <f ca="1">IF(ISERROR($V61),"",OFFSET('Smelter Look-up'!$I$4,$V61-4,0))</f>
        <v>Nghệ An</v>
      </c>
      <c r="K61" s="224"/>
      <c r="L61" s="224"/>
      <c r="M61" s="224"/>
      <c r="N61" s="224"/>
      <c r="O61" s="224" t="s">
        <v>15857</v>
      </c>
      <c r="P61" s="185"/>
      <c r="Q61" s="225"/>
      <c r="R61" s="182" t="str">
        <f ca="1">IF(ISERROR($V61),"",OFFSET('Smelter Look-up'!$C$4,$V61-4,0)&amp;"")</f>
        <v>Nghe Tinh Non-Ferrous Metals Joint Stock Company</v>
      </c>
      <c r="S61" s="181" t="str">
        <f t="shared" ca="1" si="6"/>
        <v>VN</v>
      </c>
      <c r="T61" s="181" t="str">
        <f ca="1">IF(B61="","",IF(ISERROR(MATCH($J61,SorP!$B$1:$B$6279,0)),"",INDIRECT("'SorP'!$A$"&amp;MATCH($S61&amp;$J61,SorP!C:C,0))))</f>
        <v>VN-22</v>
      </c>
      <c r="U61" s="201"/>
      <c r="V61" s="226">
        <f>IF(C61="",NA(),IF(OR(C61="Smelter not listed",C61="Smelter not yet identified"),MATCH($B61&amp;$D61,'Smelter Look-up'!$J:$J,0),MATCH($B61&amp;$C61,'Smelter Look-up'!$J:$J,0)))</f>
        <v>476</v>
      </c>
      <c r="X61" s="227">
        <f t="shared" si="7"/>
        <v>0</v>
      </c>
      <c r="AB61" s="228" t="str">
        <f t="shared" si="8"/>
        <v>TinNghe Tinh Non-Ferrous Metals Joint Stock Company</v>
      </c>
    </row>
    <row r="62" spans="1:28" s="227" customFormat="1" ht="63">
      <c r="A62" s="181" t="s">
        <v>12921</v>
      </c>
      <c r="B62" s="182" t="s">
        <v>1125</v>
      </c>
      <c r="C62" s="186" t="s">
        <v>12920</v>
      </c>
      <c r="D62" s="230" t="s">
        <v>12920</v>
      </c>
      <c r="E62" s="182" t="s">
        <v>15819</v>
      </c>
      <c r="F62" s="182" t="s">
        <v>12921</v>
      </c>
      <c r="G62" s="182" t="s">
        <v>15798</v>
      </c>
      <c r="H62" s="183"/>
      <c r="I62" s="184" t="str">
        <f ca="1">IF(ISERROR($V62),"",OFFSET('Smelter Look-up'!$H$4,$V62-4,0))</f>
        <v>Pyeongtaek-si</v>
      </c>
      <c r="J62" s="184" t="str">
        <f ca="1">IF(ISERROR($V62),"",OFFSET('Smelter Look-up'!$I$4,$V62-4,0))</f>
        <v>Gyeonggi-do</v>
      </c>
      <c r="K62" s="224"/>
      <c r="L62" s="224"/>
      <c r="M62" s="224"/>
      <c r="N62" s="224"/>
      <c r="O62" s="224" t="s">
        <v>15805</v>
      </c>
      <c r="P62" s="185"/>
      <c r="Q62" s="225"/>
      <c r="R62" s="182" t="str">
        <f ca="1">IF(ISERROR($V62),"",OFFSET('Smelter Look-up'!$C$4,$V62-4,0)&amp;"")</f>
        <v>NH Recytech Company</v>
      </c>
      <c r="S62" s="181" t="str">
        <f t="shared" ca="1" si="6"/>
        <v>KR</v>
      </c>
      <c r="T62" s="181" t="str">
        <f ca="1">IF(B62="","",IF(ISERROR(MATCH($J62,SorP!$B$1:$B$6279,0)),"",INDIRECT("'SorP'!$A$"&amp;MATCH($S62&amp;$J62,SorP!C:C,0))))</f>
        <v>KR-41</v>
      </c>
      <c r="U62" s="201"/>
      <c r="V62" s="226">
        <f>IF(C62="",NA(),IF(OR(C62="Smelter not listed",C62="Smelter not yet identified"),MATCH($B62&amp;$D62,'Smelter Look-up'!$J:$J,0),MATCH($B62&amp;$C62,'Smelter Look-up'!$J:$J,0)))</f>
        <v>192</v>
      </c>
      <c r="X62" s="227">
        <f t="shared" si="7"/>
        <v>0</v>
      </c>
      <c r="AB62" s="228" t="str">
        <f t="shared" si="8"/>
        <v>GoldNH Recytech Company</v>
      </c>
    </row>
    <row r="63" spans="1:28" s="227" customFormat="1" ht="50.4">
      <c r="A63" s="181" t="s">
        <v>772</v>
      </c>
      <c r="B63" s="182" t="s">
        <v>1126</v>
      </c>
      <c r="C63" s="186" t="s">
        <v>12430</v>
      </c>
      <c r="D63" s="230" t="s">
        <v>12430</v>
      </c>
      <c r="E63" s="182" t="s">
        <v>15858</v>
      </c>
      <c r="F63" s="182" t="s">
        <v>772</v>
      </c>
      <c r="G63" s="182" t="s">
        <v>15798</v>
      </c>
      <c r="H63" s="183"/>
      <c r="I63" s="184" t="str">
        <f ca="1">IF(ISERROR($V63),"",OFFSET('Smelter Look-up'!$H$4,$V63-4,0))</f>
        <v>Bairro Guarapiranga</v>
      </c>
      <c r="J63" s="184" t="str">
        <f ca="1">IF(ISERROR($V63),"",OFFSET('Smelter Look-up'!$I$4,$V63-4,0))</f>
        <v>São Paulo</v>
      </c>
      <c r="K63" s="224"/>
      <c r="L63" s="224"/>
      <c r="M63" s="224"/>
      <c r="N63" s="224"/>
      <c r="O63" s="224" t="s">
        <v>15859</v>
      </c>
      <c r="P63" s="185"/>
      <c r="Q63" s="225"/>
      <c r="R63" s="182" t="str">
        <f ca="1">IF(ISERROR($V63),"",OFFSET('Smelter Look-up'!$C$4,$V63-4,0)&amp;"")</f>
        <v>Mineracao Taboca S.A.</v>
      </c>
      <c r="S63" s="181" t="str">
        <f t="shared" ca="1" si="6"/>
        <v>BR</v>
      </c>
      <c r="T63" s="181" t="str">
        <f ca="1">IF(B63="","",IF(ISERROR(MATCH($J63,SorP!$B$1:$B$6279,0)),"",INDIRECT("'SorP'!$A$"&amp;MATCH($S63&amp;$J63,SorP!C:C,0))))</f>
        <v>BR-SP</v>
      </c>
      <c r="U63" s="201"/>
      <c r="V63" s="226">
        <f>IF(C63="",NA(),IF(OR(C63="Smelter not listed",C63="Smelter not yet identified"),MATCH($B63&amp;$D63,'Smelter Look-up'!$J:$J,0),MATCH($B63&amp;$C63,'Smelter Look-up'!$J:$J,0)))</f>
        <v>465</v>
      </c>
      <c r="X63" s="227">
        <f t="shared" si="7"/>
        <v>0</v>
      </c>
      <c r="AB63" s="228" t="str">
        <f t="shared" si="8"/>
        <v>TinMineracao Taboca S.A.</v>
      </c>
    </row>
    <row r="64" spans="1:28" s="227" customFormat="1" ht="63">
      <c r="A64" s="181" t="s">
        <v>2204</v>
      </c>
      <c r="B64" s="182" t="s">
        <v>1125</v>
      </c>
      <c r="C64" s="186" t="s">
        <v>2202</v>
      </c>
      <c r="D64" s="230" t="s">
        <v>2202</v>
      </c>
      <c r="E64" s="182" t="s">
        <v>15832</v>
      </c>
      <c r="F64" s="182" t="s">
        <v>2204</v>
      </c>
      <c r="G64" s="182" t="s">
        <v>15798</v>
      </c>
      <c r="H64" s="183"/>
      <c r="I64" s="184" t="str">
        <f ca="1">IF(ISERROR($V64),"",OFFSET('Smelter Look-up'!$H$4,$V64-4,0))</f>
        <v>Pforzheim</v>
      </c>
      <c r="J64" s="184" t="str">
        <f ca="1">IF(ISERROR($V64),"",OFFSET('Smelter Look-up'!$I$4,$V64-4,0))</f>
        <v>Baden-Württemberg</v>
      </c>
      <c r="K64" s="224"/>
      <c r="L64" s="224"/>
      <c r="M64" s="224"/>
      <c r="N64" s="224"/>
      <c r="O64" s="224" t="s">
        <v>15832</v>
      </c>
      <c r="P64" s="185"/>
      <c r="Q64" s="225"/>
      <c r="R64" s="182" t="str">
        <f ca="1">IF(ISERROR($V64),"",OFFSET('Smelter Look-up'!$C$4,$V64-4,0)&amp;"")</f>
        <v>WIELAND Edelmetalle GmbH</v>
      </c>
      <c r="S64" s="181" t="str">
        <f t="shared" ca="1" si="6"/>
        <v>DE</v>
      </c>
      <c r="T64" s="181" t="str">
        <f ca="1">IF(B64="","",IF(ISERROR(MATCH($J64,SorP!$B$1:$B$6279,0)),"",INDIRECT("'SorP'!$A$"&amp;MATCH($S64&amp;$J64,SorP!C:C,0))))</f>
        <v>DE-BW</v>
      </c>
      <c r="U64" s="201"/>
      <c r="V64" s="226">
        <f>IF(C64="",NA(),IF(OR(C64="Smelter not listed",C64="Smelter not yet identified"),MATCH($B64&amp;$D64,'Smelter Look-up'!$J:$J,0),MATCH($B64&amp;$C64,'Smelter Look-up'!$J:$J,0)))</f>
        <v>298</v>
      </c>
      <c r="X64" s="227">
        <f t="shared" si="7"/>
        <v>0</v>
      </c>
      <c r="AB64" s="228" t="str">
        <f t="shared" si="8"/>
        <v>GoldWIELAND Edelmetalle GmbH</v>
      </c>
    </row>
    <row r="65" spans="1:28" s="227" customFormat="1" ht="37.799999999999997">
      <c r="A65" s="181" t="s">
        <v>720</v>
      </c>
      <c r="B65" s="182" t="s">
        <v>1125</v>
      </c>
      <c r="C65" s="186" t="s">
        <v>12432</v>
      </c>
      <c r="D65" s="230" t="s">
        <v>12432</v>
      </c>
      <c r="E65" s="182" t="s">
        <v>15860</v>
      </c>
      <c r="F65" s="182" t="s">
        <v>720</v>
      </c>
      <c r="G65" s="182" t="s">
        <v>15798</v>
      </c>
      <c r="H65" s="183"/>
      <c r="I65" s="184" t="str">
        <f ca="1">IF(ISERROR($V65),"",OFFSET('Smelter Look-up'!$H$4,$V65-4,0))</f>
        <v>La Chaux-de-Fonds</v>
      </c>
      <c r="J65" s="184" t="str">
        <f ca="1">IF(ISERROR($V65),"",OFFSET('Smelter Look-up'!$I$4,$V65-4,0))</f>
        <v>Neuchâtel</v>
      </c>
      <c r="K65" s="224"/>
      <c r="L65" s="224"/>
      <c r="M65" s="224"/>
      <c r="N65" s="224"/>
      <c r="O65" s="224" t="s">
        <v>15861</v>
      </c>
      <c r="P65" s="185"/>
      <c r="Q65" s="225"/>
      <c r="R65" s="182" t="str">
        <f ca="1">IF(ISERROR($V65),"",OFFSET('Smelter Look-up'!$C$4,$V65-4,0)&amp;"")</f>
        <v>PX Precinox S.A.</v>
      </c>
      <c r="S65" s="181" t="str">
        <f t="shared" ca="1" si="6"/>
        <v>CH</v>
      </c>
      <c r="T65" s="181" t="str">
        <f ca="1">IF(B65="","",IF(ISERROR(MATCH($J65,SorP!$B$1:$B$6279,0)),"",INDIRECT("'SorP'!$A$"&amp;MATCH($S65&amp;$J65,SorP!C:C,0))))</f>
        <v>CH-NE</v>
      </c>
      <c r="U65" s="201"/>
      <c r="V65" s="226">
        <f>IF(C65="",NA(),IF(OR(C65="Smelter not listed",C65="Smelter not yet identified"),MATCH($B65&amp;$D65,'Smelter Look-up'!$J:$J,0),MATCH($B65&amp;$C65,'Smelter Look-up'!$J:$J,0)))</f>
        <v>212</v>
      </c>
      <c r="X65" s="227">
        <f t="shared" si="7"/>
        <v>0</v>
      </c>
      <c r="AB65" s="228" t="str">
        <f t="shared" si="8"/>
        <v>GoldPX Precinox S.A.</v>
      </c>
    </row>
    <row r="66" spans="1:28" s="227" customFormat="1" ht="63">
      <c r="A66" s="181" t="s">
        <v>1384</v>
      </c>
      <c r="B66" s="182" t="s">
        <v>1125</v>
      </c>
      <c r="C66" s="186" t="s">
        <v>12706</v>
      </c>
      <c r="D66" s="230" t="s">
        <v>12706</v>
      </c>
      <c r="E66" s="182" t="s">
        <v>15838</v>
      </c>
      <c r="F66" s="182" t="s">
        <v>1384</v>
      </c>
      <c r="G66" s="182" t="s">
        <v>15798</v>
      </c>
      <c r="H66" s="183"/>
      <c r="I66" s="184" t="str">
        <f ca="1">IF(ISERROR($V66),"",OFFSET('Smelter Look-up'!$H$4,$V66-4,0))</f>
        <v>Lubin</v>
      </c>
      <c r="J66" s="184" t="str">
        <f ca="1">IF(ISERROR($V66),"",OFFSET('Smelter Look-up'!$I$4,$V66-4,0))</f>
        <v>Dolnośląskie</v>
      </c>
      <c r="K66" s="224"/>
      <c r="L66" s="224"/>
      <c r="M66" s="224"/>
      <c r="N66" s="224"/>
      <c r="O66" s="224" t="s">
        <v>15862</v>
      </c>
      <c r="P66" s="185"/>
      <c r="Q66" s="225"/>
      <c r="R66" s="182" t="str">
        <f ca="1">IF(ISERROR($V66),"",OFFSET('Smelter Look-up'!$C$4,$V66-4,0)&amp;"")</f>
        <v>KGHM Polska Miedz Spolka Akcyjna</v>
      </c>
      <c r="S66" s="181" t="str">
        <f t="shared" ca="1" si="6"/>
        <v>PL</v>
      </c>
      <c r="T66" s="181" t="str">
        <f ca="1">IF(B66="","",IF(ISERROR(MATCH($J66,SorP!$B$1:$B$6279,0)),"",INDIRECT("'SorP'!$A$"&amp;MATCH($S66&amp;$J66,SorP!C:C,0))))</f>
        <v>PL-02</v>
      </c>
      <c r="U66" s="201"/>
      <c r="V66" s="226">
        <f>IF(C66="",NA(),IF(OR(C66="Smelter not listed",C66="Smelter not yet identified"),MATCH($B66&amp;$D66,'Smelter Look-up'!$J:$J,0),MATCH($B66&amp;$C66,'Smelter Look-up'!$J:$J,0)))</f>
        <v>139</v>
      </c>
      <c r="X66" s="227">
        <f t="shared" si="7"/>
        <v>0</v>
      </c>
      <c r="AB66" s="228" t="str">
        <f t="shared" si="8"/>
        <v>GoldKGHM Polska Miedz Spolka Akcyjna</v>
      </c>
    </row>
    <row r="67" spans="1:28" s="227" customFormat="1" ht="201.6">
      <c r="A67" s="181" t="s">
        <v>1389</v>
      </c>
      <c r="B67" s="182" t="s">
        <v>1125</v>
      </c>
      <c r="C67" s="186" t="s">
        <v>1388</v>
      </c>
      <c r="D67" s="230" t="s">
        <v>1388</v>
      </c>
      <c r="E67" s="182" t="s">
        <v>15822</v>
      </c>
      <c r="F67" s="182" t="s">
        <v>1389</v>
      </c>
      <c r="G67" s="182" t="s">
        <v>15798</v>
      </c>
      <c r="H67" s="183"/>
      <c r="I67" s="184" t="str">
        <f ca="1">IF(ISERROR($V67),"",OFFSET('Smelter Look-up'!$H$4,$V67-4,0))</f>
        <v>Dayuan</v>
      </c>
      <c r="J67" s="184" t="str">
        <f ca="1">IF(ISERROR($V67),"",OFFSET('Smelter Look-up'!$I$4,$V67-4,0))</f>
        <v>Taoyuan</v>
      </c>
      <c r="K67" s="224"/>
      <c r="L67" s="224"/>
      <c r="M67" s="224"/>
      <c r="N67" s="224"/>
      <c r="O67" s="224" t="s">
        <v>15863</v>
      </c>
      <c r="P67" s="185"/>
      <c r="Q67" s="225"/>
      <c r="R67" s="182" t="str">
        <f ca="1">IF(ISERROR($V67),"",OFFSET('Smelter Look-up'!$C$4,$V67-4,0)&amp;"")</f>
        <v>Singway Technology Co., Ltd.</v>
      </c>
      <c r="S67" s="181" t="str">
        <f t="shared" ca="1" si="6"/>
        <v>Unknown</v>
      </c>
      <c r="T67" s="181" t="e">
        <f ca="1">IF(B67="","",IF(ISERROR(MATCH($J67,SorP!$B$1:$B$6279,0)),"",INDIRECT("'SorP'!$A$"&amp;MATCH($S67&amp;$J67,SorP!C:C,0))))</f>
        <v>#N/A</v>
      </c>
      <c r="U67" s="201"/>
      <c r="V67" s="226">
        <f>IF(C67="",NA(),IF(OR(C67="Smelter not listed",C67="Smelter not yet identified"),MATCH($B67&amp;$D67,'Smelter Look-up'!$J:$J,0),MATCH($B67&amp;$C67,'Smelter Look-up'!$J:$J,0)))</f>
        <v>255</v>
      </c>
      <c r="X67" s="227">
        <f t="shared" si="7"/>
        <v>0</v>
      </c>
      <c r="AB67" s="228" t="str">
        <f t="shared" si="8"/>
        <v>GoldSingway Technology Co., Ltd.</v>
      </c>
    </row>
    <row r="68" spans="1:28" s="227" customFormat="1" ht="50.4">
      <c r="A68" s="181" t="s">
        <v>13871</v>
      </c>
      <c r="B68" s="182" t="s">
        <v>1128</v>
      </c>
      <c r="C68" s="186" t="s">
        <v>13856</v>
      </c>
      <c r="D68" s="230" t="s">
        <v>13856</v>
      </c>
      <c r="E68" s="182" t="s">
        <v>15858</v>
      </c>
      <c r="F68" s="182" t="s">
        <v>13871</v>
      </c>
      <c r="G68" s="182" t="s">
        <v>15798</v>
      </c>
      <c r="H68" s="183"/>
      <c r="I68" s="184" t="str">
        <f ca="1">IF(ISERROR($V68),"",OFFSET('Smelter Look-up'!$H$4,$V68-4,0))</f>
        <v>Araquari</v>
      </c>
      <c r="J68" s="184" t="str">
        <f ca="1">IF(ISERROR($V68),"",OFFSET('Smelter Look-up'!$I$4,$V68-4,0))</f>
        <v>Santa Catarina</v>
      </c>
      <c r="K68" s="224"/>
      <c r="L68" s="224"/>
      <c r="M68" s="224"/>
      <c r="N68" s="224"/>
      <c r="O68" s="224" t="s">
        <v>15805</v>
      </c>
      <c r="P68" s="185"/>
      <c r="Q68" s="225"/>
      <c r="R68" s="182" t="str">
        <f ca="1">IF(ISERROR($V68),"",OFFSET('Smelter Look-up'!$C$4,$V68-4,0)&amp;"")</f>
        <v>Cronimet Brasil Ltda</v>
      </c>
      <c r="S68" s="181" t="str">
        <f t="shared" ca="1" si="6"/>
        <v>BR</v>
      </c>
      <c r="T68" s="181" t="str">
        <f ca="1">IF(B68="","",IF(ISERROR(MATCH($J68,SorP!$B$1:$B$6279,0)),"",INDIRECT("'SorP'!$A$"&amp;MATCH($S68&amp;$J68,SorP!C:C,0))))</f>
        <v>BR-SC</v>
      </c>
      <c r="U68" s="201"/>
      <c r="V68" s="226">
        <f>IF(C68="",NA(),IF(OR(C68="Smelter not listed",C68="Smelter not yet identified"),MATCH($B68&amp;$D68,'Smelter Look-up'!$J:$J,0),MATCH($B68&amp;$C68,'Smelter Look-up'!$J:$J,0)))</f>
        <v>575</v>
      </c>
      <c r="X68" s="227">
        <f t="shared" si="7"/>
        <v>0</v>
      </c>
      <c r="AB68" s="228" t="str">
        <f t="shared" si="8"/>
        <v>TungstenCronimet Brasil Ltda</v>
      </c>
    </row>
    <row r="69" spans="1:28" s="227" customFormat="1" ht="50.4">
      <c r="A69" s="181" t="s">
        <v>15130</v>
      </c>
      <c r="B69" s="182" t="s">
        <v>1128</v>
      </c>
      <c r="C69" s="186" t="s">
        <v>15129</v>
      </c>
      <c r="D69" s="230" t="s">
        <v>15129</v>
      </c>
      <c r="E69" s="182" t="s">
        <v>15855</v>
      </c>
      <c r="F69" s="182" t="s">
        <v>15130</v>
      </c>
      <c r="G69" s="182" t="s">
        <v>15798</v>
      </c>
      <c r="H69" s="183"/>
      <c r="I69" s="184" t="str">
        <f ca="1">IF(ISERROR($V69),"",OFFSET('Smelter Look-up'!$H$4,$V69-4,0))</f>
        <v>Ramenskoe</v>
      </c>
      <c r="J69" s="184" t="str">
        <f ca="1">IF(ISERROR($V69),"",OFFSET('Smelter Look-up'!$I$4,$V69-4,0))</f>
        <v>Moskovskaja oblast'</v>
      </c>
      <c r="K69" s="224"/>
      <c r="L69" s="224"/>
      <c r="M69" s="224"/>
      <c r="N69" s="224"/>
      <c r="O69" s="224" t="s">
        <v>15805</v>
      </c>
      <c r="P69" s="185"/>
      <c r="Q69" s="225"/>
      <c r="R69" s="182" t="str">
        <f ca="1">IF(ISERROR($V69),"",OFFSET('Smelter Look-up'!$C$4,$V69-4,0)&amp;"")</f>
        <v>OOO “Technolom” 2</v>
      </c>
      <c r="S69" s="181" t="str">
        <f t="shared" ref="S69" ca="1" si="9">IF(B69="","",IF(ISERROR(MATCH($E69,CL,0)),"Unknown",INDIRECT("'C'!$A$"&amp;MATCH($E69,CL,0)+1)))</f>
        <v>RU</v>
      </c>
      <c r="T69" s="181" t="str">
        <f ca="1">IF(B69="","",IF(ISERROR(MATCH($J69,SorP!$B$1:$B$6279,0)),"",INDIRECT("'SorP'!$A$"&amp;MATCH($S69&amp;$J69,SorP!C:C,0))))</f>
        <v>RU-MOS</v>
      </c>
      <c r="U69" s="201"/>
      <c r="V69" s="226">
        <f>IF(C69="",NA(),IF(OR(C69="Smelter not listed",C69="Smelter not yet identified"),MATCH($B69&amp;$D69,'Smelter Look-up'!$J:$J,0),MATCH($B69&amp;$C69,'Smelter Look-up'!$J:$J,0)))</f>
        <v>625</v>
      </c>
      <c r="X69" s="227">
        <f t="shared" ref="X69" si="10">IF(AND(C69="Smelter not listed",OR(LEN(D69)=0,LEN(E69)=0)),1,0)</f>
        <v>0</v>
      </c>
      <c r="AB69" s="228" t="str">
        <f t="shared" ref="AB69" si="11">B69&amp;C69</f>
        <v>TungstenOOO “Technolom” 2</v>
      </c>
    </row>
    <row r="70" spans="1:28" s="227" customFormat="1" ht="50.4">
      <c r="A70" s="181" t="s">
        <v>15464</v>
      </c>
      <c r="B70" s="182" t="s">
        <v>1127</v>
      </c>
      <c r="C70" s="186" t="s">
        <v>15463</v>
      </c>
      <c r="D70" s="230" t="s">
        <v>15463</v>
      </c>
      <c r="E70" s="182" t="s">
        <v>15864</v>
      </c>
      <c r="F70" s="182" t="s">
        <v>15464</v>
      </c>
      <c r="G70" s="182" t="s">
        <v>15798</v>
      </c>
      <c r="H70" s="183"/>
      <c r="I70" s="184" t="str">
        <f ca="1">IF(ISERROR($V70),"",OFFSET('Smelter Look-up'!$H$4,$V70-4,0))</f>
        <v>Tallinn</v>
      </c>
      <c r="J70" s="184" t="str">
        <f ca="1">IF(ISERROR($V70),"",OFFSET('Smelter Look-up'!$I$4,$V70-4,0))</f>
        <v>Tallinn</v>
      </c>
      <c r="K70" s="224"/>
      <c r="L70" s="224"/>
      <c r="M70" s="224"/>
      <c r="N70" s="224"/>
      <c r="O70" s="224" t="s">
        <v>15805</v>
      </c>
      <c r="P70" s="185"/>
      <c r="Q70" s="225"/>
      <c r="R70" s="182" t="str">
        <f ca="1">IF(ISERROR($V70),"",OFFSET('Smelter Look-up'!$C$4,$V70-4,0)&amp;"")</f>
        <v>5D Production OU</v>
      </c>
      <c r="S70" s="181" t="str">
        <f t="shared" ref="S70:S101" ca="1" si="12">IF(B70="","",IF(ISERROR(MATCH($E70,CL,0)),"Unknown",INDIRECT("'C'!$A$"&amp;MATCH($E70,CL,0)+1)))</f>
        <v>EE</v>
      </c>
      <c r="T70" s="181" t="str">
        <f ca="1">IF(B70="","",IF(ISERROR(MATCH($J70,SorP!$B$1:$B$6279,0)),"",INDIRECT("'SorP'!$A$"&amp;MATCH($S70&amp;$J70,SorP!C:C,0))))</f>
        <v>EE-784</v>
      </c>
      <c r="U70" s="201"/>
      <c r="V70" s="226">
        <f>IF(C70="",NA(),IF(OR(C70="Smelter not listed",C70="Smelter not yet identified"),MATCH($B70&amp;$D70,'Smelter Look-up'!$J:$J,0),MATCH($B70&amp;$C70,'Smelter Look-up'!$J:$J,0)))</f>
        <v>321</v>
      </c>
      <c r="X70" s="227">
        <f t="shared" ref="X70:X101" si="13">IF(AND(C70="Smelter not listed",OR(LEN(D70)=0,LEN(E70)=0)),1,0)</f>
        <v>0</v>
      </c>
      <c r="AB70" s="228" t="str">
        <f t="shared" ref="AB70:AB101" si="14">B70&amp;C70</f>
        <v>Tantalum5D Production OU</v>
      </c>
    </row>
    <row r="71" spans="1:28" s="227" customFormat="1" ht="214.2">
      <c r="A71" s="181" t="s">
        <v>714</v>
      </c>
      <c r="B71" s="182" t="s">
        <v>1125</v>
      </c>
      <c r="C71" s="186" t="s">
        <v>2155</v>
      </c>
      <c r="D71" s="230" t="s">
        <v>2155</v>
      </c>
      <c r="E71" s="182" t="s">
        <v>15808</v>
      </c>
      <c r="F71" s="182" t="s">
        <v>714</v>
      </c>
      <c r="G71" s="182" t="s">
        <v>15798</v>
      </c>
      <c r="H71" s="183"/>
      <c r="I71" s="184" t="str">
        <f ca="1">IF(ISERROR($V71),"",OFFSET('Smelter Look-up'!$H$4,$V71-4,0))</f>
        <v>Nara-shi</v>
      </c>
      <c r="J71" s="184" t="str">
        <f ca="1">IF(ISERROR($V71),"",OFFSET('Smelter Look-up'!$I$4,$V71-4,0))</f>
        <v>Nara</v>
      </c>
      <c r="K71" s="224"/>
      <c r="L71" s="224"/>
      <c r="M71" s="224"/>
      <c r="N71" s="224"/>
      <c r="O71" s="224" t="s">
        <v>15865</v>
      </c>
      <c r="P71" s="185"/>
      <c r="Q71" s="225"/>
      <c r="R71" s="182" t="str">
        <f ca="1">IF(ISERROR($V71),"",OFFSET('Smelter Look-up'!$C$4,$V71-4,0)&amp;"")</f>
        <v>Ohura Precious Metal Industry Co., Ltd.</v>
      </c>
      <c r="S71" s="181" t="str">
        <f t="shared" ca="1" si="12"/>
        <v>JP</v>
      </c>
      <c r="T71" s="181" t="str">
        <f ca="1">IF(B71="","",IF(ISERROR(MATCH($J71,SorP!$B$1:$B$6279,0)),"",INDIRECT("'SorP'!$A$"&amp;MATCH($S71&amp;$J71,SorP!C:C,0))))</f>
        <v>JP-29</v>
      </c>
      <c r="U71" s="201"/>
      <c r="V71" s="226">
        <f>IF(C71="",NA(),IF(OR(C71="Smelter not listed",C71="Smelter not yet identified"),MATCH($B71&amp;$D71,'Smelter Look-up'!$J:$J,0),MATCH($B71&amp;$C71,'Smelter Look-up'!$J:$J,0)))</f>
        <v>198</v>
      </c>
      <c r="X71" s="227">
        <f t="shared" si="13"/>
        <v>0</v>
      </c>
      <c r="AB71" s="228" t="str">
        <f t="shared" si="14"/>
        <v>GoldOhura Precious Metal Industry Co., Ltd.</v>
      </c>
    </row>
    <row r="72" spans="1:28" s="227" customFormat="1" ht="88.2">
      <c r="A72" s="181" t="s">
        <v>13861</v>
      </c>
      <c r="B72" s="182" t="s">
        <v>1125</v>
      </c>
      <c r="C72" s="186" t="s">
        <v>13840</v>
      </c>
      <c r="D72" s="230" t="s">
        <v>13840</v>
      </c>
      <c r="E72" s="182" t="s">
        <v>15808</v>
      </c>
      <c r="F72" s="182" t="s">
        <v>13861</v>
      </c>
      <c r="G72" s="182" t="s">
        <v>15798</v>
      </c>
      <c r="H72" s="183"/>
      <c r="I72" s="184" t="str">
        <f ca="1">IF(ISERROR($V72),"",OFFSET('Smelter Look-up'!$H$4,$V72-4,0))</f>
        <v>Kazuno</v>
      </c>
      <c r="J72" s="184" t="str">
        <f ca="1">IF(ISERROR($V72),"",OFFSET('Smelter Look-up'!$I$4,$V72-4,0))</f>
        <v>Akita</v>
      </c>
      <c r="K72" s="224"/>
      <c r="L72" s="224"/>
      <c r="M72" s="224"/>
      <c r="N72" s="224"/>
      <c r="O72" s="224" t="s">
        <v>15805</v>
      </c>
      <c r="P72" s="185"/>
      <c r="Q72" s="225"/>
      <c r="R72" s="182" t="str">
        <f ca="1">IF(ISERROR($V72),"",OFFSET('Smelter Look-up'!$C$4,$V72-4,0)&amp;"")</f>
        <v>Eco-System Recycling Co., Ltd. North Plant</v>
      </c>
      <c r="S72" s="181" t="str">
        <f t="shared" ca="1" si="12"/>
        <v>JP</v>
      </c>
      <c r="T72" s="181" t="str">
        <f ca="1">IF(B72="","",IF(ISERROR(MATCH($J72,SorP!$B$1:$B$6279,0)),"",INDIRECT("'SorP'!$A$"&amp;MATCH($S72&amp;$J72,SorP!C:C,0))))</f>
        <v>JP-05</v>
      </c>
      <c r="U72" s="201"/>
      <c r="V72" s="226">
        <f>IF(C72="",NA(),IF(OR(C72="Smelter not listed",C72="Smelter not yet identified"),MATCH($B72&amp;$D72,'Smelter Look-up'!$J:$J,0),MATCH($B72&amp;$C72,'Smelter Look-up'!$J:$J,0)))</f>
        <v>73</v>
      </c>
      <c r="X72" s="227">
        <f t="shared" si="13"/>
        <v>0</v>
      </c>
      <c r="AB72" s="228" t="str">
        <f t="shared" si="14"/>
        <v>GoldEco-System Recycling Co., Ltd. North Plant</v>
      </c>
    </row>
    <row r="73" spans="1:28" s="227" customFormat="1" ht="50.4">
      <c r="A73" s="181" t="s">
        <v>733</v>
      </c>
      <c r="B73" s="182" t="s">
        <v>1125</v>
      </c>
      <c r="C73" s="186" t="s">
        <v>2163</v>
      </c>
      <c r="D73" s="230" t="s">
        <v>2163</v>
      </c>
      <c r="E73" s="182" t="s">
        <v>15808</v>
      </c>
      <c r="F73" s="182" t="s">
        <v>733</v>
      </c>
      <c r="G73" s="182" t="s">
        <v>15798</v>
      </c>
      <c r="H73" s="183"/>
      <c r="I73" s="184" t="str">
        <f ca="1">IF(ISERROR($V73),"",OFFSET('Smelter Look-up'!$H$4,$V73-4,0))</f>
        <v>Kuki</v>
      </c>
      <c r="J73" s="184" t="str">
        <f ca="1">IF(ISERROR($V73),"",OFFSET('Smelter Look-up'!$I$4,$V73-4,0))</f>
        <v>Saitama</v>
      </c>
      <c r="K73" s="224"/>
      <c r="L73" s="224"/>
      <c r="M73" s="224"/>
      <c r="N73" s="224"/>
      <c r="O73" s="224" t="s">
        <v>15866</v>
      </c>
      <c r="P73" s="185"/>
      <c r="Q73" s="225"/>
      <c r="R73" s="182" t="str">
        <f ca="1">IF(ISERROR($V73),"",OFFSET('Smelter Look-up'!$C$4,$V73-4,0)&amp;"")</f>
        <v>Tokuriki Honten Co., Ltd.</v>
      </c>
      <c r="S73" s="181" t="str">
        <f t="shared" ca="1" si="12"/>
        <v>JP</v>
      </c>
      <c r="T73" s="181" t="str">
        <f ca="1">IF(B73="","",IF(ISERROR(MATCH($J73,SorP!$B$1:$B$6279,0)),"",INDIRECT("'SorP'!$A$"&amp;MATCH($S73&amp;$J73,SorP!C:C,0))))</f>
        <v>JP-11</v>
      </c>
      <c r="U73" s="201"/>
      <c r="V73" s="226">
        <f>IF(C73="",NA(),IF(OR(C73="Smelter not listed",C73="Smelter not yet identified"),MATCH($B73&amp;$D73,'Smelter Look-up'!$J:$J,0),MATCH($B73&amp;$C73,'Smelter Look-up'!$J:$J,0)))</f>
        <v>283</v>
      </c>
      <c r="X73" s="227">
        <f t="shared" si="13"/>
        <v>0</v>
      </c>
      <c r="AB73" s="228" t="str">
        <f t="shared" si="14"/>
        <v>GoldTokuriki Honten Co., Ltd.</v>
      </c>
    </row>
    <row r="74" spans="1:28" s="227" customFormat="1" ht="63">
      <c r="A74" s="181" t="s">
        <v>1416</v>
      </c>
      <c r="B74" s="182" t="s">
        <v>1127</v>
      </c>
      <c r="C74" s="186" t="s">
        <v>15081</v>
      </c>
      <c r="D74" s="230" t="s">
        <v>15081</v>
      </c>
      <c r="E74" s="182" t="s">
        <v>15808</v>
      </c>
      <c r="F74" s="182" t="s">
        <v>1416</v>
      </c>
      <c r="G74" s="182" t="s">
        <v>15798</v>
      </c>
      <c r="H74" s="183"/>
      <c r="I74" s="184" t="str">
        <f ca="1">IF(ISERROR($V74),"",OFFSET('Smelter Look-up'!$H$4,$V74-4,0))</f>
        <v>Mito</v>
      </c>
      <c r="J74" s="184" t="str">
        <f ca="1">IF(ISERROR($V74),"",OFFSET('Smelter Look-up'!$I$4,$V74-4,0))</f>
        <v>Ibaraki</v>
      </c>
      <c r="K74" s="224"/>
      <c r="L74" s="224"/>
      <c r="M74" s="224"/>
      <c r="N74" s="224"/>
      <c r="O74" s="224" t="s">
        <v>15867</v>
      </c>
      <c r="P74" s="185"/>
      <c r="Q74" s="225"/>
      <c r="R74" s="182" t="str">
        <f ca="1">IF(ISERROR($V74),"",OFFSET('Smelter Look-up'!$C$4,$V74-4,0)&amp;"")</f>
        <v>TANIOBIS Japan Co., Ltd.</v>
      </c>
      <c r="S74" s="181" t="str">
        <f t="shared" ca="1" si="12"/>
        <v>JP</v>
      </c>
      <c r="T74" s="181" t="str">
        <f ca="1">IF(B74="","",IF(ISERROR(MATCH($J74,SorP!$B$1:$B$6279,0)),"",INDIRECT("'SorP'!$A$"&amp;MATCH($S74&amp;$J74,SorP!C:C,0))))</f>
        <v>JP-08</v>
      </c>
      <c r="U74" s="201"/>
      <c r="V74" s="226">
        <f>IF(C74="",NA(),IF(OR(C74="Smelter not listed",C74="Smelter not yet identified"),MATCH($B74&amp;$D74,'Smelter Look-up'!$J:$J,0),MATCH($B74&amp;$C74,'Smelter Look-up'!$J:$J,0)))</f>
        <v>375</v>
      </c>
      <c r="X74" s="227">
        <f t="shared" si="13"/>
        <v>0</v>
      </c>
      <c r="AB74" s="228" t="str">
        <f t="shared" si="14"/>
        <v>TantalumTANIOBIS Japan Co., Ltd.</v>
      </c>
    </row>
    <row r="75" spans="1:28" s="227" customFormat="1" ht="214.2">
      <c r="A75" s="181" t="s">
        <v>789</v>
      </c>
      <c r="B75" s="182" t="s">
        <v>1128</v>
      </c>
      <c r="C75" s="186" t="s">
        <v>148</v>
      </c>
      <c r="D75" s="230" t="s">
        <v>148</v>
      </c>
      <c r="E75" s="182" t="s">
        <v>15804</v>
      </c>
      <c r="F75" s="182" t="s">
        <v>789</v>
      </c>
      <c r="G75" s="182" t="s">
        <v>15798</v>
      </c>
      <c r="H75" s="183"/>
      <c r="I75" s="184" t="str">
        <f ca="1">IF(ISERROR($V75),"",OFFSET('Smelter Look-up'!$H$4,$V75-4,0))</f>
        <v>Huntsville</v>
      </c>
      <c r="J75" s="184" t="str">
        <f ca="1">IF(ISERROR($V75),"",OFFSET('Smelter Look-up'!$I$4,$V75-4,0))</f>
        <v>Alabama</v>
      </c>
      <c r="K75" s="224"/>
      <c r="L75" s="224"/>
      <c r="M75" s="224"/>
      <c r="N75" s="224"/>
      <c r="O75" s="224" t="s">
        <v>15868</v>
      </c>
      <c r="P75" s="185"/>
      <c r="Q75" s="225"/>
      <c r="R75" s="182" t="str">
        <f ca="1">IF(ISERROR($V75),"",OFFSET('Smelter Look-up'!$C$4,$V75-4,0)&amp;"")</f>
        <v>Kennametal Huntsville</v>
      </c>
      <c r="S75" s="181" t="str">
        <f t="shared" ca="1" si="12"/>
        <v>Unknown</v>
      </c>
      <c r="T75" s="181" t="e">
        <f ca="1">IF(B75="","",IF(ISERROR(MATCH($J75,SorP!$B$1:$B$6279,0)),"",INDIRECT("'SorP'!$A$"&amp;MATCH($S75&amp;$J75,SorP!C:C,0))))</f>
        <v>#N/A</v>
      </c>
      <c r="U75" s="201"/>
      <c r="V75" s="226">
        <f>IF(C75="",NA(),IF(OR(C75="Smelter not listed",C75="Smelter not yet identified"),MATCH($B75&amp;$D75,'Smelter Look-up'!$J:$J,0),MATCH($B75&amp;$C75,'Smelter Look-up'!$J:$J,0)))</f>
        <v>612</v>
      </c>
      <c r="X75" s="227">
        <f t="shared" si="13"/>
        <v>0</v>
      </c>
      <c r="AB75" s="228" t="str">
        <f t="shared" si="14"/>
        <v>TungstenKennametal Huntsville</v>
      </c>
    </row>
    <row r="76" spans="1:28" s="227" customFormat="1" ht="37.799999999999997">
      <c r="A76" s="181" t="s">
        <v>2442</v>
      </c>
      <c r="B76" s="182" t="s">
        <v>1125</v>
      </c>
      <c r="C76" s="186" t="s">
        <v>2441</v>
      </c>
      <c r="D76" s="230" t="s">
        <v>2441</v>
      </c>
      <c r="E76" s="182" t="s">
        <v>15804</v>
      </c>
      <c r="F76" s="182" t="s">
        <v>2442</v>
      </c>
      <c r="G76" s="182" t="s">
        <v>15798</v>
      </c>
      <c r="H76" s="183"/>
      <c r="I76" s="184" t="str">
        <f ca="1">IF(ISERROR($V76),"",OFFSET('Smelter Look-up'!$H$4,$V76-4,0))</f>
        <v>Warwick</v>
      </c>
      <c r="J76" s="184" t="str">
        <f ca="1">IF(ISERROR($V76),"",OFFSET('Smelter Look-up'!$I$4,$V76-4,0))</f>
        <v>Rhode Island</v>
      </c>
      <c r="K76" s="224"/>
      <c r="L76" s="224"/>
      <c r="M76" s="224"/>
      <c r="N76" s="224"/>
      <c r="O76" s="224" t="s">
        <v>15805</v>
      </c>
      <c r="P76" s="185"/>
      <c r="Q76" s="225"/>
      <c r="R76" s="182" t="str">
        <f ca="1">IF(ISERROR($V76),"",OFFSET('Smelter Look-up'!$C$4,$V76-4,0)&amp;"")</f>
        <v>Pease &amp; Curren</v>
      </c>
      <c r="S76" s="181" t="str">
        <f t="shared" ca="1" si="12"/>
        <v>Unknown</v>
      </c>
      <c r="T76" s="181" t="e">
        <f ca="1">IF(B76="","",IF(ISERROR(MATCH($J76,SorP!$B$1:$B$6279,0)),"",INDIRECT("'SorP'!$A$"&amp;MATCH($S76&amp;$J76,SorP!C:C,0))))</f>
        <v>#N/A</v>
      </c>
      <c r="U76" s="201"/>
      <c r="V76" s="226">
        <f>IF(C76="",NA(),IF(OR(C76="Smelter not listed",C76="Smelter not yet identified"),MATCH($B76&amp;$D76,'Smelter Look-up'!$J:$J,0),MATCH($B76&amp;$C76,'Smelter Look-up'!$J:$J,0)))</f>
        <v>204</v>
      </c>
      <c r="X76" s="227">
        <f t="shared" si="13"/>
        <v>0</v>
      </c>
      <c r="AB76" s="228" t="str">
        <f t="shared" si="14"/>
        <v>GoldPease &amp; Curren</v>
      </c>
    </row>
    <row r="77" spans="1:28" s="227" customFormat="1" ht="50.4">
      <c r="A77" s="181" t="s">
        <v>15128</v>
      </c>
      <c r="B77" s="182" t="s">
        <v>1128</v>
      </c>
      <c r="C77" s="186" t="s">
        <v>15127</v>
      </c>
      <c r="D77" s="230" t="s">
        <v>15127</v>
      </c>
      <c r="E77" s="182" t="s">
        <v>15855</v>
      </c>
      <c r="F77" s="182" t="s">
        <v>15128</v>
      </c>
      <c r="G77" s="182" t="s">
        <v>15798</v>
      </c>
      <c r="H77" s="183"/>
      <c r="I77" s="184" t="str">
        <f ca="1">IF(ISERROR($V77),"",OFFSET('Smelter Look-up'!$H$4,$V77-4,0))</f>
        <v>Ramenskoe</v>
      </c>
      <c r="J77" s="184" t="str">
        <f ca="1">IF(ISERROR($V77),"",OFFSET('Smelter Look-up'!$I$4,$V77-4,0))</f>
        <v>Moskovskaja oblast'</v>
      </c>
      <c r="K77" s="224"/>
      <c r="L77" s="224"/>
      <c r="M77" s="224"/>
      <c r="N77" s="224"/>
      <c r="O77" s="224" t="s">
        <v>15805</v>
      </c>
      <c r="P77" s="185"/>
      <c r="Q77" s="225"/>
      <c r="R77" s="182" t="str">
        <f ca="1">IF(ISERROR($V77),"",OFFSET('Smelter Look-up'!$C$4,$V77-4,0)&amp;"")</f>
        <v>OOO “Technolom” 1</v>
      </c>
      <c r="S77" s="181" t="str">
        <f t="shared" ca="1" si="12"/>
        <v>RU</v>
      </c>
      <c r="T77" s="181" t="str">
        <f ca="1">IF(B77="","",IF(ISERROR(MATCH($J77,SorP!$B$1:$B$6279,0)),"",INDIRECT("'SorP'!$A$"&amp;MATCH($S77&amp;$J77,SorP!C:C,0))))</f>
        <v>RU-MOS</v>
      </c>
      <c r="U77" s="201"/>
      <c r="V77" s="226">
        <f>IF(C77="",NA(),IF(OR(C77="Smelter not listed",C77="Smelter not yet identified"),MATCH($B77&amp;$D77,'Smelter Look-up'!$J:$J,0),MATCH($B77&amp;$C77,'Smelter Look-up'!$J:$J,0)))</f>
        <v>624</v>
      </c>
      <c r="X77" s="227">
        <f t="shared" si="13"/>
        <v>0</v>
      </c>
      <c r="AB77" s="228" t="str">
        <f t="shared" si="14"/>
        <v>TungstenOOO “Technolom” 1</v>
      </c>
    </row>
    <row r="78" spans="1:28" s="227" customFormat="1" ht="25.2">
      <c r="A78" s="181" t="s">
        <v>2259</v>
      </c>
      <c r="B78" s="182" t="s">
        <v>1125</v>
      </c>
      <c r="C78" s="186" t="s">
        <v>2258</v>
      </c>
      <c r="D78" s="230" t="s">
        <v>2258</v>
      </c>
      <c r="E78" s="182" t="s">
        <v>15810</v>
      </c>
      <c r="F78" s="182" t="s">
        <v>2259</v>
      </c>
      <c r="G78" s="182" t="s">
        <v>15798</v>
      </c>
      <c r="H78" s="183"/>
      <c r="I78" s="184" t="str">
        <f ca="1">IF(ISERROR($V78),"",OFFSET('Smelter Look-up'!$H$4,$V78-4,0))</f>
        <v>Paris</v>
      </c>
      <c r="J78" s="184" t="str">
        <f ca="1">IF(ISERROR($V78),"",OFFSET('Smelter Look-up'!$I$4,$V78-4,0))</f>
        <v>Île-de-France</v>
      </c>
      <c r="K78" s="224"/>
      <c r="L78" s="224"/>
      <c r="M78" s="224"/>
      <c r="N78" s="224"/>
      <c r="O78" s="224" t="s">
        <v>15805</v>
      </c>
      <c r="P78" s="185"/>
      <c r="Q78" s="225"/>
      <c r="R78" s="182" t="str">
        <f ca="1">IF(ISERROR($V78),"",OFFSET('Smelter Look-up'!$C$4,$V78-4,0)&amp;"")</f>
        <v>SAAMP</v>
      </c>
      <c r="S78" s="181" t="str">
        <f t="shared" ca="1" si="12"/>
        <v>FR</v>
      </c>
      <c r="T78" s="181" t="str">
        <f ca="1">IF(B78="","",IF(ISERROR(MATCH($J78,SorP!$B$1:$B$6279,0)),"",INDIRECT("'SorP'!$A$"&amp;MATCH($S78&amp;$J78,SorP!C:C,0))))</f>
        <v>FR-IDF</v>
      </c>
      <c r="U78" s="201"/>
      <c r="V78" s="226">
        <f>IF(C78="",NA(),IF(OR(C78="Smelter not listed",C78="Smelter not yet identified"),MATCH($B78&amp;$D78,'Smelter Look-up'!$J:$J,0),MATCH($B78&amp;$C78,'Smelter Look-up'!$J:$J,0)))</f>
        <v>221</v>
      </c>
      <c r="X78" s="227">
        <f t="shared" si="13"/>
        <v>0</v>
      </c>
      <c r="AB78" s="228" t="str">
        <f t="shared" si="14"/>
        <v>GoldSAAMP</v>
      </c>
    </row>
    <row r="79" spans="1:28" s="227" customFormat="1" ht="100.8">
      <c r="A79" s="181" t="s">
        <v>1424</v>
      </c>
      <c r="B79" s="182" t="s">
        <v>1128</v>
      </c>
      <c r="C79" s="186" t="s">
        <v>1423</v>
      </c>
      <c r="D79" s="230" t="s">
        <v>1423</v>
      </c>
      <c r="E79" s="182" t="s">
        <v>15813</v>
      </c>
      <c r="F79" s="182" t="s">
        <v>1424</v>
      </c>
      <c r="G79" s="182" t="s">
        <v>15798</v>
      </c>
      <c r="H79" s="183"/>
      <c r="I79" s="184" t="str">
        <f ca="1">IF(ISERROR($V79),"",OFFSET('Smelter Look-up'!$H$4,$V79-4,0))</f>
        <v>Ganzhou</v>
      </c>
      <c r="J79" s="184" t="str">
        <f ca="1">IF(ISERROR($V79),"",OFFSET('Smelter Look-up'!$I$4,$V79-4,0))</f>
        <v>Jiangxi Sheng</v>
      </c>
      <c r="K79" s="224"/>
      <c r="L79" s="224"/>
      <c r="M79" s="224"/>
      <c r="N79" s="224"/>
      <c r="O79" s="224" t="s">
        <v>15813</v>
      </c>
      <c r="P79" s="185"/>
      <c r="Q79" s="225"/>
      <c r="R79" s="182" t="str">
        <f ca="1">IF(ISERROR($V79),"",OFFSET('Smelter Look-up'!$C$4,$V79-4,0)&amp;"")</f>
        <v>Jiangwu H.C. Starck Tungsten Products Co., Ltd.</v>
      </c>
      <c r="S79" s="181" t="str">
        <f t="shared" ca="1" si="12"/>
        <v>CN</v>
      </c>
      <c r="T79" s="181" t="str">
        <f ca="1">IF(B79="","",IF(ISERROR(MATCH($J79,SorP!$B$1:$B$6279,0)),"",INDIRECT("'SorP'!$A$"&amp;MATCH($S79&amp;$J79,SorP!C:C,0))))</f>
        <v>CN-JX</v>
      </c>
      <c r="U79" s="201"/>
      <c r="V79" s="226">
        <f>IF(C79="",NA(),IF(OR(C79="Smelter not listed",C79="Smelter not yet identified"),MATCH($B79&amp;$D79,'Smelter Look-up'!$J:$J,0),MATCH($B79&amp;$C79,'Smelter Look-up'!$J:$J,0)))</f>
        <v>601</v>
      </c>
      <c r="X79" s="227">
        <f t="shared" si="13"/>
        <v>0</v>
      </c>
      <c r="AB79" s="228" t="str">
        <f t="shared" si="14"/>
        <v>TungstenJiangwu H.C. Starck Tungsten Products Co., Ltd.</v>
      </c>
    </row>
    <row r="80" spans="1:28" s="227" customFormat="1" ht="113.4">
      <c r="A80" s="181" t="s">
        <v>1584</v>
      </c>
      <c r="B80" s="182" t="s">
        <v>1125</v>
      </c>
      <c r="C80" s="186" t="s">
        <v>1583</v>
      </c>
      <c r="D80" s="230" t="s">
        <v>1583</v>
      </c>
      <c r="E80" s="182" t="s">
        <v>15813</v>
      </c>
      <c r="F80" s="182" t="s">
        <v>1584</v>
      </c>
      <c r="G80" s="182" t="s">
        <v>15798</v>
      </c>
      <c r="H80" s="183"/>
      <c r="I80" s="184" t="str">
        <f ca="1">IF(ISERROR($V80),"",OFFSET('Smelter Look-up'!$H$4,$V80-4,0))</f>
        <v>Zhaoyuan</v>
      </c>
      <c r="J80" s="184" t="str">
        <f ca="1">IF(ISERROR($V80),"",OFFSET('Smelter Look-up'!$I$4,$V80-4,0))</f>
        <v>Shandong Sheng</v>
      </c>
      <c r="K80" s="224"/>
      <c r="L80" s="224"/>
      <c r="M80" s="224"/>
      <c r="N80" s="224"/>
      <c r="O80" s="224" t="s">
        <v>15813</v>
      </c>
      <c r="P80" s="185"/>
      <c r="Q80" s="225"/>
      <c r="R80" s="182" t="str">
        <f ca="1">IF(ISERROR($V80),"",OFFSET('Smelter Look-up'!$C$4,$V80-4,0)&amp;"")</f>
        <v>Guoda Safina High-Tech Environmental Refinery Co., Ltd.</v>
      </c>
      <c r="S80" s="181" t="str">
        <f t="shared" ca="1" si="12"/>
        <v>CN</v>
      </c>
      <c r="T80" s="181" t="str">
        <f ca="1">IF(B80="","",IF(ISERROR(MATCH($J80,SorP!$B$1:$B$6279,0)),"",INDIRECT("'SorP'!$A$"&amp;MATCH($S80&amp;$J80,SorP!C:C,0))))</f>
        <v>CN-SD</v>
      </c>
      <c r="U80" s="201"/>
      <c r="V80" s="226">
        <f>IF(C80="",NA(),IF(OR(C80="Smelter not listed",C80="Smelter not yet identified"),MATCH($B80&amp;$D80,'Smelter Look-up'!$J:$J,0),MATCH($B80&amp;$C80,'Smelter Look-up'!$J:$J,0)))</f>
        <v>98</v>
      </c>
      <c r="X80" s="227">
        <f t="shared" si="13"/>
        <v>0</v>
      </c>
      <c r="AB80" s="228" t="str">
        <f t="shared" si="14"/>
        <v>GoldGuoda Safina High-Tech Environmental Refinery Co., Ltd.</v>
      </c>
    </row>
    <row r="81" spans="1:28" s="227" customFormat="1" ht="201.6">
      <c r="A81" s="181" t="s">
        <v>792</v>
      </c>
      <c r="B81" s="182" t="s">
        <v>1128</v>
      </c>
      <c r="C81" s="186" t="s">
        <v>15869</v>
      </c>
      <c r="D81" s="230" t="s">
        <v>15869</v>
      </c>
      <c r="E81" s="182" t="s">
        <v>15804</v>
      </c>
      <c r="F81" s="182" t="s">
        <v>792</v>
      </c>
      <c r="G81" s="182" t="s">
        <v>15798</v>
      </c>
      <c r="H81" s="183"/>
      <c r="I81" s="184" t="str">
        <f ca="1">IF(ISERROR($V81),"",OFFSET('Smelter Look-up'!$H$4,$V81-4,0))</f>
        <v/>
      </c>
      <c r="J81" s="184" t="str">
        <f ca="1">IF(ISERROR($V81),"",OFFSET('Smelter Look-up'!$I$4,$V81-4,0))</f>
        <v/>
      </c>
      <c r="K81" s="224"/>
      <c r="L81" s="224"/>
      <c r="M81" s="224"/>
      <c r="N81" s="224"/>
      <c r="O81" s="224" t="s">
        <v>15870</v>
      </c>
      <c r="P81" s="185"/>
      <c r="Q81" s="225"/>
      <c r="R81" s="182" t="str">
        <f ca="1">IF(ISERROR($V81),"",OFFSET('Smelter Look-up'!$C$4,$V81-4,0)&amp;"")</f>
        <v/>
      </c>
      <c r="S81" s="181" t="str">
        <f t="shared" ca="1" si="12"/>
        <v>Unknown</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si="13"/>
        <v>0</v>
      </c>
      <c r="AB81" s="228" t="str">
        <f t="shared" si="14"/>
        <v>TungstenGlobal Tungsten &amp; Powders LLC</v>
      </c>
    </row>
    <row r="82" spans="1:28" s="227" customFormat="1" ht="100.8">
      <c r="A82" s="181" t="s">
        <v>712</v>
      </c>
      <c r="B82" s="182" t="s">
        <v>1125</v>
      </c>
      <c r="C82" s="186" t="s">
        <v>1226</v>
      </c>
      <c r="D82" s="230" t="s">
        <v>1226</v>
      </c>
      <c r="E82" s="182" t="s">
        <v>15871</v>
      </c>
      <c r="F82" s="182" t="s">
        <v>712</v>
      </c>
      <c r="G82" s="182" t="s">
        <v>15798</v>
      </c>
      <c r="H82" s="183"/>
      <c r="I82" s="184" t="str">
        <f ca="1">IF(ISERROR($V82),"",OFFSET('Smelter Look-up'!$H$4,$V82-4,0))</f>
        <v>Navoi</v>
      </c>
      <c r="J82" s="184" t="str">
        <f ca="1">IF(ISERROR($V82),"",OFFSET('Smelter Look-up'!$I$4,$V82-4,0))</f>
        <v>Navoiy</v>
      </c>
      <c r="K82" s="224"/>
      <c r="L82" s="224"/>
      <c r="M82" s="224"/>
      <c r="N82" s="224"/>
      <c r="O82" s="224" t="s">
        <v>15872</v>
      </c>
      <c r="P82" s="185"/>
      <c r="Q82" s="225"/>
      <c r="R82" s="182" t="str">
        <f ca="1">IF(ISERROR($V82),"",OFFSET('Smelter Look-up'!$C$4,$V82-4,0)&amp;"")</f>
        <v>Navoi Mining and Metallurgical Combinat</v>
      </c>
      <c r="S82" s="181" t="str">
        <f t="shared" ca="1" si="12"/>
        <v>UZ</v>
      </c>
      <c r="T82" s="181" t="str">
        <f ca="1">IF(B82="","",IF(ISERROR(MATCH($J82,SorP!$B$1:$B$6279,0)),"",INDIRECT("'SorP'!$A$"&amp;MATCH($S82&amp;$J82,SorP!C:C,0))))</f>
        <v>UZ-NW</v>
      </c>
      <c r="U82" s="201"/>
      <c r="V82" s="226">
        <f>IF(C82="",NA(),IF(OR(C82="Smelter not listed",C82="Smelter not yet identified"),MATCH($B82&amp;$D82,'Smelter Look-up'!$J:$J,0),MATCH($B82&amp;$C82,'Smelter Look-up'!$J:$J,0)))</f>
        <v>191</v>
      </c>
      <c r="X82" s="227">
        <f t="shared" si="13"/>
        <v>0</v>
      </c>
      <c r="AB82" s="228" t="str">
        <f t="shared" si="14"/>
        <v>GoldNavoi Mining and Metallurgical Combinat</v>
      </c>
    </row>
    <row r="83" spans="1:28" s="227" customFormat="1" ht="88.2">
      <c r="A83" s="181" t="s">
        <v>15052</v>
      </c>
      <c r="B83" s="182" t="s">
        <v>1125</v>
      </c>
      <c r="C83" s="186" t="s">
        <v>15051</v>
      </c>
      <c r="D83" s="230" t="s">
        <v>15051</v>
      </c>
      <c r="E83" s="182" t="s">
        <v>15806</v>
      </c>
      <c r="F83" s="182" t="s">
        <v>15052</v>
      </c>
      <c r="G83" s="182" t="s">
        <v>15798</v>
      </c>
      <c r="H83" s="183"/>
      <c r="I83" s="184" t="str">
        <f ca="1">IF(ISERROR($V83),"",OFFSET('Smelter Look-up'!$H$4,$V83-4,0))</f>
        <v>Coimbatore</v>
      </c>
      <c r="J83" s="184" t="str">
        <f ca="1">IF(ISERROR($V83),"",OFFSET('Smelter Look-up'!$I$4,$V83-4,0))</f>
        <v>Tamil Nādu</v>
      </c>
      <c r="K83" s="224"/>
      <c r="L83" s="224"/>
      <c r="M83" s="224"/>
      <c r="N83" s="224"/>
      <c r="O83" s="224" t="s">
        <v>15805</v>
      </c>
      <c r="P83" s="185"/>
      <c r="Q83" s="225"/>
      <c r="R83" s="182" t="str">
        <f ca="1">IF(ISERROR($V83),"",OFFSET('Smelter Look-up'!$C$4,$V83-4,0)&amp;"")</f>
        <v>Emerald Jewel Industry India Limited (Unit 2)</v>
      </c>
      <c r="S83" s="181" t="str">
        <f t="shared" ca="1" si="12"/>
        <v>IN</v>
      </c>
      <c r="T83" s="181" t="str">
        <f ca="1">IF(B83="","",IF(ISERROR(MATCH($J83,SorP!$B$1:$B$6279,0)),"",INDIRECT("'SorP'!$A$"&amp;MATCH($S83&amp;$J83,SorP!C:C,0))))</f>
        <v>IN-TN</v>
      </c>
      <c r="U83" s="201"/>
      <c r="V83" s="226">
        <f>IF(C83="",NA(),IF(OR(C83="Smelter not listed",C83="Smelter not yet identified"),MATCH($B83&amp;$D83,'Smelter Look-up'!$J:$J,0),MATCH($B83&amp;$C83,'Smelter Look-up'!$J:$J,0)))</f>
        <v>77</v>
      </c>
      <c r="X83" s="227">
        <f t="shared" si="13"/>
        <v>0</v>
      </c>
      <c r="AB83" s="228" t="str">
        <f t="shared" si="14"/>
        <v>GoldEmerald Jewel Industry India Limited (Unit 2)</v>
      </c>
    </row>
    <row r="84" spans="1:28" s="227" customFormat="1" ht="201.6">
      <c r="A84" s="181" t="s">
        <v>759</v>
      </c>
      <c r="B84" s="182" t="s">
        <v>1127</v>
      </c>
      <c r="C84" s="186" t="s">
        <v>1373</v>
      </c>
      <c r="D84" s="230" t="s">
        <v>1373</v>
      </c>
      <c r="E84" s="182" t="s">
        <v>15855</v>
      </c>
      <c r="F84" s="182" t="s">
        <v>759</v>
      </c>
      <c r="G84" s="182" t="s">
        <v>15798</v>
      </c>
      <c r="H84" s="183"/>
      <c r="I84" s="184" t="str">
        <f ca="1">IF(ISERROR($V84),"",OFFSET('Smelter Look-up'!$H$4,$V84-4,0))</f>
        <v>Solikamsk</v>
      </c>
      <c r="J84" s="184" t="str">
        <f ca="1">IF(ISERROR($V84),"",OFFSET('Smelter Look-up'!$I$4,$V84-4,0))</f>
        <v>Permskiy kray</v>
      </c>
      <c r="K84" s="224"/>
      <c r="L84" s="224"/>
      <c r="M84" s="224"/>
      <c r="N84" s="224"/>
      <c r="O84" s="224" t="s">
        <v>15873</v>
      </c>
      <c r="P84" s="185"/>
      <c r="Q84" s="225"/>
      <c r="R84" s="182" t="str">
        <f ca="1">IF(ISERROR($V84),"",OFFSET('Smelter Look-up'!$C$4,$V84-4,0)&amp;"")</f>
        <v>Solikamsk Magnesium Works OAO</v>
      </c>
      <c r="S84" s="181" t="str">
        <f t="shared" ca="1" si="12"/>
        <v>RU</v>
      </c>
      <c r="T84" s="181" t="str">
        <f ca="1">IF(B84="","",IF(ISERROR(MATCH($J84,SorP!$B$1:$B$6279,0)),"",INDIRECT("'SorP'!$A$"&amp;MATCH($S84&amp;$J84,SorP!C:C,0))))</f>
        <v>RU-PER</v>
      </c>
      <c r="U84" s="201"/>
      <c r="V84" s="226">
        <f>IF(C84="",NA(),IF(OR(C84="Smelter not listed",C84="Smelter not yet identified"),MATCH($B84&amp;$D84,'Smelter Look-up'!$J:$J,0),MATCH($B84&amp;$C84,'Smelter Look-up'!$J:$J,0)))</f>
        <v>369</v>
      </c>
      <c r="X84" s="227">
        <f t="shared" si="13"/>
        <v>0</v>
      </c>
      <c r="AB84" s="228" t="str">
        <f t="shared" si="14"/>
        <v>TantalumSolikamsk Magnesium Works OAO</v>
      </c>
    </row>
    <row r="85" spans="1:28" s="227" customFormat="1" ht="37.799999999999997">
      <c r="A85" s="181" t="s">
        <v>1710</v>
      </c>
      <c r="B85" s="182" t="s">
        <v>1125</v>
      </c>
      <c r="C85" s="186" t="s">
        <v>1709</v>
      </c>
      <c r="D85" s="230" t="s">
        <v>1709</v>
      </c>
      <c r="E85" s="182" t="s">
        <v>15874</v>
      </c>
      <c r="F85" s="182" t="s">
        <v>1710</v>
      </c>
      <c r="G85" s="182" t="s">
        <v>15798</v>
      </c>
      <c r="H85" s="183"/>
      <c r="I85" s="184" t="str">
        <f ca="1">IF(ISERROR($V85),"",OFFSET('Smelter Look-up'!$H$4,$V85-4,0))</f>
        <v>Khartoum</v>
      </c>
      <c r="J85" s="184" t="str">
        <f ca="1">IF(ISERROR($V85),"",OFFSET('Smelter Look-up'!$I$4,$V85-4,0))</f>
        <v>Khartoum</v>
      </c>
      <c r="K85" s="224"/>
      <c r="L85" s="224"/>
      <c r="M85" s="224"/>
      <c r="N85" s="224"/>
      <c r="O85" s="224" t="s">
        <v>15805</v>
      </c>
      <c r="P85" s="185"/>
      <c r="Q85" s="225"/>
      <c r="R85" s="182" t="str">
        <f ca="1">IF(ISERROR($V85),"",OFFSET('Smelter Look-up'!$C$4,$V85-4,0)&amp;"")</f>
        <v>Sudan Gold Refinery</v>
      </c>
      <c r="S85" s="181" t="str">
        <f t="shared" ca="1" si="12"/>
        <v>SD</v>
      </c>
      <c r="T85" s="181" t="str">
        <f ca="1">IF(B85="","",IF(ISERROR(MATCH($J85,SorP!$B$1:$B$6279,0)),"",INDIRECT("'SorP'!$A$"&amp;MATCH($S85&amp;$J85,SorP!C:C,0))))</f>
        <v>SD-KH</v>
      </c>
      <c r="U85" s="201"/>
      <c r="V85" s="226">
        <f>IF(C85="",NA(),IF(OR(C85="Smelter not listed",C85="Smelter not yet identified"),MATCH($B85&amp;$D85,'Smelter Look-up'!$J:$J,0),MATCH($B85&amp;$C85,'Smelter Look-up'!$J:$J,0)))</f>
        <v>263</v>
      </c>
      <c r="X85" s="227">
        <f t="shared" si="13"/>
        <v>0</v>
      </c>
      <c r="AB85" s="228" t="str">
        <f t="shared" si="14"/>
        <v>GoldSudan Gold Refinery</v>
      </c>
    </row>
    <row r="86" spans="1:28" s="227" customFormat="1" ht="88.2">
      <c r="A86" s="181" t="s">
        <v>768</v>
      </c>
      <c r="B86" s="182" t="s">
        <v>1126</v>
      </c>
      <c r="C86" s="186" t="s">
        <v>1772</v>
      </c>
      <c r="D86" s="230" t="s">
        <v>1772</v>
      </c>
      <c r="E86" s="182" t="s">
        <v>15813</v>
      </c>
      <c r="F86" s="182" t="s">
        <v>768</v>
      </c>
      <c r="G86" s="182" t="s">
        <v>15798</v>
      </c>
      <c r="H86" s="183"/>
      <c r="I86" s="184" t="str">
        <f ca="1">IF(ISERROR($V86),"",OFFSET('Smelter Look-up'!$H$4,$V86-4,0))</f>
        <v>Gejiu</v>
      </c>
      <c r="J86" s="184" t="str">
        <f ca="1">IF(ISERROR($V86),"",OFFSET('Smelter Look-up'!$I$4,$V86-4,0))</f>
        <v>Yunnan Sheng</v>
      </c>
      <c r="K86" s="224"/>
      <c r="L86" s="224"/>
      <c r="M86" s="224"/>
      <c r="N86" s="224"/>
      <c r="O86" s="224" t="s">
        <v>15875</v>
      </c>
      <c r="P86" s="185"/>
      <c r="Q86" s="225"/>
      <c r="R86" s="182" t="str">
        <f ca="1">IF(ISERROR($V86),"",OFFSET('Smelter Look-up'!$C$4,$V86-4,0)&amp;"")</f>
        <v>Gejiu Zili Mining And Metallurgy Co., Ltd.</v>
      </c>
      <c r="S86" s="181" t="str">
        <f t="shared" ca="1" si="12"/>
        <v>CN</v>
      </c>
      <c r="T86" s="181" t="str">
        <f ca="1">IF(B86="","",IF(ISERROR(MATCH($J86,SorP!$B$1:$B$6279,0)),"",INDIRECT("'SorP'!$A$"&amp;MATCH($S86&amp;$J86,SorP!C:C,0))))</f>
        <v>CN-YN</v>
      </c>
      <c r="U86" s="201"/>
      <c r="V86" s="226">
        <f>IF(C86="",NA(),IF(OR(C86="Smelter not listed",C86="Smelter not yet identified"),MATCH($B86&amp;$D86,'Smelter Look-up'!$J:$J,0),MATCH($B86&amp;$C86,'Smelter Look-up'!$J:$J,0)))</f>
        <v>439</v>
      </c>
      <c r="X86" s="227">
        <f t="shared" si="13"/>
        <v>0</v>
      </c>
      <c r="AB86" s="228" t="str">
        <f t="shared" si="14"/>
        <v>TinGejiu Zili Mining And Metallurgy Co., Ltd.</v>
      </c>
    </row>
    <row r="87" spans="1:28" s="227" customFormat="1" ht="176.4">
      <c r="A87" s="181" t="s">
        <v>15876</v>
      </c>
      <c r="B87" s="182" t="s">
        <v>1126</v>
      </c>
      <c r="C87" s="186" t="s">
        <v>15877</v>
      </c>
      <c r="D87" s="230" t="s">
        <v>15877</v>
      </c>
      <c r="E87" s="182" t="s">
        <v>15822</v>
      </c>
      <c r="F87" s="182" t="s">
        <v>15876</v>
      </c>
      <c r="G87" s="182" t="s">
        <v>15798</v>
      </c>
      <c r="H87" s="183"/>
      <c r="I87" s="184" t="str">
        <f ca="1">IF(ISERROR($V87),"",OFFSET('Smelter Look-up'!$H$4,$V87-4,0))</f>
        <v/>
      </c>
      <c r="J87" s="184" t="str">
        <f ca="1">IF(ISERROR($V87),"",OFFSET('Smelter Look-up'!$I$4,$V87-4,0))</f>
        <v/>
      </c>
      <c r="K87" s="224"/>
      <c r="L87" s="224"/>
      <c r="M87" s="224"/>
      <c r="N87" s="224"/>
      <c r="O87" s="224" t="s">
        <v>15805</v>
      </c>
      <c r="P87" s="185"/>
      <c r="Q87" s="225"/>
      <c r="R87" s="182" t="str">
        <f ca="1">IF(ISERROR($V87),"",OFFSET('Smelter Look-up'!$C$4,$V87-4,0)&amp;"")</f>
        <v/>
      </c>
      <c r="S87" s="181" t="str">
        <f t="shared" ca="1" si="12"/>
        <v>Unknown</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si="13"/>
        <v>0</v>
      </c>
      <c r="AB87" s="228" t="str">
        <f t="shared" si="14"/>
        <v>TinTakehara PVD Materials Plant / PVD Materials Division of MITSUI MINING &amp; SMELTING CO., LTD.</v>
      </c>
    </row>
    <row r="88" spans="1:28" s="227" customFormat="1" ht="63">
      <c r="A88" s="181" t="s">
        <v>1788</v>
      </c>
      <c r="B88" s="182" t="s">
        <v>1126</v>
      </c>
      <c r="C88" s="186" t="s">
        <v>13181</v>
      </c>
      <c r="D88" s="230" t="s">
        <v>13181</v>
      </c>
      <c r="E88" s="182" t="s">
        <v>15813</v>
      </c>
      <c r="F88" s="182" t="s">
        <v>1788</v>
      </c>
      <c r="G88" s="182" t="s">
        <v>15798</v>
      </c>
      <c r="H88" s="183"/>
      <c r="I88" s="184" t="str">
        <f ca="1">IF(ISERROR($V88),"",OFFSET('Smelter Look-up'!$H$4,$V88-4,0))</f>
        <v>Ganzhou</v>
      </c>
      <c r="J88" s="184" t="str">
        <f ca="1">IF(ISERROR($V88),"",OFFSET('Smelter Look-up'!$I$4,$V88-4,0))</f>
        <v>Jiangxi Sheng</v>
      </c>
      <c r="K88" s="224"/>
      <c r="L88" s="224"/>
      <c r="M88" s="224"/>
      <c r="N88" s="224"/>
      <c r="O88" s="224" t="s">
        <v>15878</v>
      </c>
      <c r="P88" s="185"/>
      <c r="Q88" s="225"/>
      <c r="R88" s="182" t="str">
        <f ca="1">IF(ISERROR($V88),"",OFFSET('Smelter Look-up'!$C$4,$V88-4,0)&amp;"")</f>
        <v>Jiangxi New Nanshan Technology Ltd.</v>
      </c>
      <c r="S88" s="181" t="str">
        <f t="shared" ca="1" si="12"/>
        <v>CN</v>
      </c>
      <c r="T88" s="181" t="str">
        <f ca="1">IF(B88="","",IF(ISERROR(MATCH($J88,SorP!$B$1:$B$6279,0)),"",INDIRECT("'SorP'!$A$"&amp;MATCH($S88&amp;$J88,SorP!C:C,0))))</f>
        <v>CN-JX</v>
      </c>
      <c r="U88" s="201"/>
      <c r="V88" s="226">
        <f>IF(C88="",NA(),IF(OR(C88="Smelter not listed",C88="Smelter not yet identified"),MATCH($B88&amp;$D88,'Smelter Look-up'!$J:$J,0),MATCH($B88&amp;$C88,'Smelter Look-up'!$J:$J,0)))</f>
        <v>450</v>
      </c>
      <c r="X88" s="227">
        <f t="shared" si="13"/>
        <v>0</v>
      </c>
      <c r="AB88" s="228" t="str">
        <f t="shared" si="14"/>
        <v>TinJiangxi New Nanshan Technology Ltd.</v>
      </c>
    </row>
    <row r="89" spans="1:28" s="227" customFormat="1" ht="201.6">
      <c r="A89" s="181" t="s">
        <v>15489</v>
      </c>
      <c r="B89" s="182" t="s">
        <v>1126</v>
      </c>
      <c r="C89" s="186" t="s">
        <v>15488</v>
      </c>
      <c r="D89" s="230" t="s">
        <v>15488</v>
      </c>
      <c r="E89" s="182" t="s">
        <v>15801</v>
      </c>
      <c r="F89" s="182" t="s">
        <v>15489</v>
      </c>
      <c r="G89" s="182" t="s">
        <v>15798</v>
      </c>
      <c r="H89" s="183"/>
      <c r="I89" s="184" t="str">
        <f ca="1">IF(ISERROR($V89),"",OFFSET('Smelter Look-up'!$H$4,$V89-4,0))</f>
        <v>Sungailiat</v>
      </c>
      <c r="J89" s="184" t="str">
        <f ca="1">IF(ISERROR($V89),"",OFFSET('Smelter Look-up'!$I$4,$V89-4,0))</f>
        <v>Kepulauan Bangka Belitung</v>
      </c>
      <c r="K89" s="224"/>
      <c r="L89" s="224"/>
      <c r="M89" s="224"/>
      <c r="N89" s="224"/>
      <c r="O89" s="224" t="s">
        <v>15879</v>
      </c>
      <c r="P89" s="185"/>
      <c r="Q89" s="225"/>
      <c r="R89" s="182" t="str">
        <f ca="1">IF(ISERROR($V89),"",OFFSET('Smelter Look-up'!$C$4,$V89-4,0)&amp;"")</f>
        <v>PT Panca Mega Persada</v>
      </c>
      <c r="S89" s="181" t="str">
        <f t="shared" ca="1" si="12"/>
        <v>ID</v>
      </c>
      <c r="T89" s="181" t="str">
        <f ca="1">IF(B89="","",IF(ISERROR(MATCH($J89,SorP!$B$1:$B$6279,0)),"",INDIRECT("'SorP'!$A$"&amp;MATCH($S89&amp;$J89,SorP!C:C,0))))</f>
        <v>ID-BB</v>
      </c>
      <c r="U89" s="201"/>
      <c r="V89" s="226">
        <f>IF(C89="",NA(),IF(OR(C89="Smelter not listed",C89="Smelter not yet identified"),MATCH($B89&amp;$D89,'Smelter Look-up'!$J:$J,0),MATCH($B89&amp;$C89,'Smelter Look-up'!$J:$J,0)))</f>
        <v>502</v>
      </c>
      <c r="X89" s="227">
        <f t="shared" si="13"/>
        <v>0</v>
      </c>
      <c r="AB89" s="228" t="str">
        <f t="shared" si="14"/>
        <v>TinPT Panca Mega Persada</v>
      </c>
    </row>
    <row r="90" spans="1:28" s="227" customFormat="1" ht="264.60000000000002">
      <c r="A90" s="181" t="s">
        <v>1411</v>
      </c>
      <c r="B90" s="182" t="s">
        <v>1127</v>
      </c>
      <c r="C90" s="186" t="s">
        <v>15080</v>
      </c>
      <c r="D90" s="230" t="s">
        <v>15080</v>
      </c>
      <c r="E90" s="182" t="s">
        <v>15799</v>
      </c>
      <c r="F90" s="182" t="s">
        <v>1411</v>
      </c>
      <c r="G90" s="182" t="s">
        <v>15798</v>
      </c>
      <c r="H90" s="183"/>
      <c r="I90" s="184" t="str">
        <f ca="1">IF(ISERROR($V90),"",OFFSET('Smelter Look-up'!$H$4,$V90-4,0))</f>
        <v>Map Ta Phut</v>
      </c>
      <c r="J90" s="184" t="str">
        <f ca="1">IF(ISERROR($V90),"",OFFSET('Smelter Look-up'!$I$4,$V90-4,0))</f>
        <v>Rayong</v>
      </c>
      <c r="K90" s="224"/>
      <c r="L90" s="224"/>
      <c r="M90" s="224"/>
      <c r="N90" s="224"/>
      <c r="O90" s="224" t="s">
        <v>15880</v>
      </c>
      <c r="P90" s="185"/>
      <c r="Q90" s="225"/>
      <c r="R90" s="182" t="str">
        <f ca="1">IF(ISERROR($V90),"",OFFSET('Smelter Look-up'!$C$4,$V90-4,0)&amp;"")</f>
        <v>TANIOBIS Co., Ltd.</v>
      </c>
      <c r="S90" s="181" t="str">
        <f t="shared" ca="1" si="12"/>
        <v>TH</v>
      </c>
      <c r="T90" s="181" t="str">
        <f ca="1">IF(B90="","",IF(ISERROR(MATCH($J90,SorP!$B$1:$B$6279,0)),"",INDIRECT("'SorP'!$A$"&amp;MATCH($S90&amp;$J90,SorP!C:C,0))))</f>
        <v>TH-21</v>
      </c>
      <c r="U90" s="201"/>
      <c r="V90" s="226">
        <f>IF(C90="",NA(),IF(OR(C90="Smelter not listed",C90="Smelter not yet identified"),MATCH($B90&amp;$D90,'Smelter Look-up'!$J:$J,0),MATCH($B90&amp;$C90,'Smelter Look-up'!$J:$J,0)))</f>
        <v>373</v>
      </c>
      <c r="X90" s="227">
        <f t="shared" si="13"/>
        <v>0</v>
      </c>
      <c r="AB90" s="228" t="str">
        <f t="shared" si="14"/>
        <v>TantalumTANIOBIS Co., Ltd.</v>
      </c>
    </row>
    <row r="91" spans="1:28" s="227" customFormat="1" ht="63">
      <c r="A91" s="181" t="s">
        <v>678</v>
      </c>
      <c r="B91" s="182" t="s">
        <v>1125</v>
      </c>
      <c r="C91" s="186" t="s">
        <v>15058</v>
      </c>
      <c r="D91" s="230" t="s">
        <v>15058</v>
      </c>
      <c r="E91" s="182" t="s">
        <v>15832</v>
      </c>
      <c r="F91" s="182" t="s">
        <v>678</v>
      </c>
      <c r="G91" s="182" t="s">
        <v>15798</v>
      </c>
      <c r="H91" s="183"/>
      <c r="I91" s="184" t="str">
        <f ca="1">IF(ISERROR($V91),"",OFFSET('Smelter Look-up'!$H$4,$V91-4,0))</f>
        <v>Hanau</v>
      </c>
      <c r="J91" s="184" t="str">
        <f ca="1">IF(ISERROR($V91),"",OFFSET('Smelter Look-up'!$I$4,$V91-4,0))</f>
        <v>Hessen</v>
      </c>
      <c r="K91" s="224"/>
      <c r="L91" s="224"/>
      <c r="M91" s="224"/>
      <c r="N91" s="224"/>
      <c r="O91" s="224" t="s">
        <v>15881</v>
      </c>
      <c r="P91" s="185"/>
      <c r="Q91" s="225"/>
      <c r="R91" s="182" t="str">
        <f ca="1">IF(ISERROR($V91),"",OFFSET('Smelter Look-up'!$C$4,$V91-4,0)&amp;"")</f>
        <v>Heraeus Germany GmbH Co. KG</v>
      </c>
      <c r="S91" s="181" t="str">
        <f t="shared" ca="1" si="12"/>
        <v>DE</v>
      </c>
      <c r="T91" s="181" t="str">
        <f ca="1">IF(B91="","",IF(ISERROR(MATCH($J91,SorP!$B$1:$B$6279,0)),"",INDIRECT("'SorP'!$A$"&amp;MATCH($S91&amp;$J91,SorP!C:C,0))))</f>
        <v>DE-HE</v>
      </c>
      <c r="U91" s="201"/>
      <c r="V91" s="226">
        <f>IF(C91="",NA(),IF(OR(C91="Smelter not listed",C91="Smelter not yet identified"),MATCH($B91&amp;$D91,'Smelter Look-up'!$J:$J,0),MATCH($B91&amp;$C91,'Smelter Look-up'!$J:$J,0)))</f>
        <v>105</v>
      </c>
      <c r="X91" s="227">
        <f t="shared" si="13"/>
        <v>0</v>
      </c>
      <c r="AB91" s="228" t="str">
        <f t="shared" si="14"/>
        <v>GoldHeraeus Germany GmbH Co. KG</v>
      </c>
    </row>
    <row r="92" spans="1:28" s="227" customFormat="1" ht="201.6">
      <c r="A92" s="181" t="s">
        <v>773</v>
      </c>
      <c r="B92" s="182" t="s">
        <v>1126</v>
      </c>
      <c r="C92" s="186" t="s">
        <v>1030</v>
      </c>
      <c r="D92" s="230" t="s">
        <v>1030</v>
      </c>
      <c r="E92" s="182" t="s">
        <v>15882</v>
      </c>
      <c r="F92" s="182" t="s">
        <v>773</v>
      </c>
      <c r="G92" s="182" t="s">
        <v>15798</v>
      </c>
      <c r="H92" s="183"/>
      <c r="I92" s="184" t="str">
        <f ca="1">IF(ISERROR($V92),"",OFFSET('Smelter Look-up'!$H$4,$V92-4,0))</f>
        <v>Paracas</v>
      </c>
      <c r="J92" s="184" t="str">
        <f ca="1">IF(ISERROR($V92),"",OFFSET('Smelter Look-up'!$I$4,$V92-4,0))</f>
        <v>Ika</v>
      </c>
      <c r="K92" s="224"/>
      <c r="L92" s="224"/>
      <c r="M92" s="224"/>
      <c r="N92" s="224"/>
      <c r="O92" s="224" t="s">
        <v>15883</v>
      </c>
      <c r="P92" s="185"/>
      <c r="Q92" s="225"/>
      <c r="R92" s="182" t="str">
        <f ca="1">IF(ISERROR($V92),"",OFFSET('Smelter Look-up'!$C$4,$V92-4,0)&amp;"")</f>
        <v>Minsur</v>
      </c>
      <c r="S92" s="181" t="str">
        <f t="shared" ca="1" si="12"/>
        <v>PE</v>
      </c>
      <c r="T92" s="181" t="str">
        <f ca="1">IF(B92="","",IF(ISERROR(MATCH($J92,SorP!$B$1:$B$6279,0)),"",INDIRECT("'SorP'!$A$"&amp;MATCH($S92&amp;$J92,SorP!C:C,0))))</f>
        <v>PE-ICA</v>
      </c>
      <c r="U92" s="201"/>
      <c r="V92" s="226">
        <f>IF(C92="",NA(),IF(OR(C92="Smelter not listed",C92="Smelter not yet identified"),MATCH($B92&amp;$D92,'Smelter Look-up'!$J:$J,0),MATCH($B92&amp;$C92,'Smelter Look-up'!$J:$J,0)))</f>
        <v>470</v>
      </c>
      <c r="X92" s="227">
        <f t="shared" si="13"/>
        <v>0</v>
      </c>
      <c r="AB92" s="228" t="str">
        <f t="shared" si="14"/>
        <v>TinMinsur</v>
      </c>
    </row>
    <row r="93" spans="1:28" s="227" customFormat="1" ht="75.599999999999994">
      <c r="A93" s="181" t="s">
        <v>2514</v>
      </c>
      <c r="B93" s="182" t="s">
        <v>1125</v>
      </c>
      <c r="C93" s="186" t="s">
        <v>2513</v>
      </c>
      <c r="D93" s="230" t="s">
        <v>2513</v>
      </c>
      <c r="E93" s="182" t="s">
        <v>15862</v>
      </c>
      <c r="F93" s="182" t="s">
        <v>2514</v>
      </c>
      <c r="G93" s="182" t="s">
        <v>15798</v>
      </c>
      <c r="H93" s="183"/>
      <c r="I93" s="184" t="str">
        <f ca="1">IF(ISERROR($V93),"",OFFSET('Smelter Look-up'!$H$4,$V93-4,0))</f>
        <v>Mejillones</v>
      </c>
      <c r="J93" s="184" t="str">
        <f ca="1">IF(ISERROR($V93),"",OFFSET('Smelter Look-up'!$I$4,$V93-4,0))</f>
        <v>Antofagasta</v>
      </c>
      <c r="K93" s="224"/>
      <c r="L93" s="224"/>
      <c r="M93" s="224"/>
      <c r="N93" s="224"/>
      <c r="O93" s="224" t="s">
        <v>15805</v>
      </c>
      <c r="P93" s="185"/>
      <c r="Q93" s="225"/>
      <c r="R93" s="182" t="str">
        <f ca="1">IF(ISERROR($V93),"",OFFSET('Smelter Look-up'!$C$4,$V93-4,0)&amp;"")</f>
        <v>Planta Recuperadora de Metales SpA</v>
      </c>
      <c r="S93" s="181" t="str">
        <f t="shared" ca="1" si="12"/>
        <v>CL</v>
      </c>
      <c r="T93" s="181" t="str">
        <f ca="1">IF(B93="","",IF(ISERROR(MATCH($J93,SorP!$B$1:$B$6279,0)),"",INDIRECT("'SorP'!$A$"&amp;MATCH($S93&amp;$J93,SorP!C:C,0))))</f>
        <v>CL-AN</v>
      </c>
      <c r="U93" s="201"/>
      <c r="V93" s="226">
        <f>IF(C93="",NA(),IF(OR(C93="Smelter not listed",C93="Smelter not yet identified"),MATCH($B93&amp;$D93,'Smelter Look-up'!$J:$J,0),MATCH($B93&amp;$C93,'Smelter Look-up'!$J:$J,0)))</f>
        <v>208</v>
      </c>
      <c r="X93" s="227">
        <f t="shared" si="13"/>
        <v>0</v>
      </c>
      <c r="AB93" s="228" t="str">
        <f t="shared" si="14"/>
        <v>GoldPlanta Recuperadora de Metales SpA</v>
      </c>
    </row>
    <row r="94" spans="1:28" s="227" customFormat="1" ht="50.4">
      <c r="A94" s="181" t="s">
        <v>705</v>
      </c>
      <c r="B94" s="182" t="s">
        <v>1125</v>
      </c>
      <c r="C94" s="186" t="s">
        <v>2305</v>
      </c>
      <c r="D94" s="230" t="s">
        <v>2305</v>
      </c>
      <c r="E94" s="182" t="s">
        <v>15860</v>
      </c>
      <c r="F94" s="182" t="s">
        <v>705</v>
      </c>
      <c r="G94" s="182" t="s">
        <v>15798</v>
      </c>
      <c r="H94" s="183"/>
      <c r="I94" s="184" t="str">
        <f ca="1">IF(ISERROR($V94),"",OFFSET('Smelter Look-up'!$H$4,$V94-4,0))</f>
        <v>Marin</v>
      </c>
      <c r="J94" s="184" t="str">
        <f ca="1">IF(ISERROR($V94),"",OFFSET('Smelter Look-up'!$I$4,$V94-4,0))</f>
        <v>Neuchâtel</v>
      </c>
      <c r="K94" s="224"/>
      <c r="L94" s="224"/>
      <c r="M94" s="224"/>
      <c r="N94" s="224"/>
      <c r="O94" s="224" t="s">
        <v>15884</v>
      </c>
      <c r="P94" s="185"/>
      <c r="Q94" s="225"/>
      <c r="R94" s="182" t="str">
        <f ca="1">IF(ISERROR($V94),"",OFFSET('Smelter Look-up'!$C$4,$V94-4,0)&amp;"")</f>
        <v>Metalor Technologies S.A.</v>
      </c>
      <c r="S94" s="181" t="str">
        <f t="shared" ca="1" si="12"/>
        <v>CH</v>
      </c>
      <c r="T94" s="181" t="str">
        <f ca="1">IF(B94="","",IF(ISERROR(MATCH($J94,SorP!$B$1:$B$6279,0)),"",INDIRECT("'SorP'!$A$"&amp;MATCH($S94&amp;$J94,SorP!C:C,0))))</f>
        <v>CH-NE</v>
      </c>
      <c r="U94" s="201"/>
      <c r="V94" s="226">
        <f>IF(C94="",NA(),IF(OR(C94="Smelter not listed",C94="Smelter not yet identified"),MATCH($B94&amp;$D94,'Smelter Look-up'!$J:$J,0),MATCH($B94&amp;$C94,'Smelter Look-up'!$J:$J,0)))</f>
        <v>175</v>
      </c>
      <c r="X94" s="227">
        <f t="shared" si="13"/>
        <v>0</v>
      </c>
      <c r="AB94" s="228" t="str">
        <f t="shared" si="14"/>
        <v>GoldMetalor Technologies S.A.</v>
      </c>
    </row>
    <row r="95" spans="1:28" s="227" customFormat="1" ht="50.4">
      <c r="A95" s="181" t="s">
        <v>765</v>
      </c>
      <c r="B95" s="182" t="s">
        <v>1126</v>
      </c>
      <c r="C95" s="186" t="s">
        <v>12426</v>
      </c>
      <c r="D95" s="230" t="s">
        <v>12426</v>
      </c>
      <c r="E95" s="182" t="s">
        <v>15858</v>
      </c>
      <c r="F95" s="182" t="s">
        <v>765</v>
      </c>
      <c r="G95" s="182" t="s">
        <v>15798</v>
      </c>
      <c r="H95" s="183"/>
      <c r="I95" s="184" t="str">
        <f ca="1">IF(ISERROR($V95),"",OFFSET('Smelter Look-up'!$H$4,$V95-4,0))</f>
        <v>Ariquemes</v>
      </c>
      <c r="J95" s="184" t="str">
        <f ca="1">IF(ISERROR($V95),"",OFFSET('Smelter Look-up'!$I$4,$V95-4,0))</f>
        <v>Rondônia</v>
      </c>
      <c r="K95" s="224"/>
      <c r="L95" s="224"/>
      <c r="M95" s="224"/>
      <c r="N95" s="224"/>
      <c r="O95" s="224" t="s">
        <v>15885</v>
      </c>
      <c r="P95" s="185"/>
      <c r="Q95" s="225"/>
      <c r="R95" s="182" t="str">
        <f ca="1">IF(ISERROR($V95),"",OFFSET('Smelter Look-up'!$C$4,$V95-4,0)&amp;"")</f>
        <v>Estanho de Rondonia S.A.</v>
      </c>
      <c r="S95" s="181" t="str">
        <f t="shared" ca="1" si="12"/>
        <v>BR</v>
      </c>
      <c r="T95" s="181" t="str">
        <f ca="1">IF(B95="","",IF(ISERROR(MATCH($J95,SorP!$B$1:$B$6279,0)),"",INDIRECT("'SorP'!$A$"&amp;MATCH($S95&amp;$J95,SorP!C:C,0))))</f>
        <v>BR-RO</v>
      </c>
      <c r="U95" s="201"/>
      <c r="V95" s="226">
        <f>IF(C95="",NA(),IF(OR(C95="Smelter not listed",C95="Smelter not yet identified"),MATCH($B95&amp;$D95,'Smelter Look-up'!$J:$J,0),MATCH($B95&amp;$C95,'Smelter Look-up'!$J:$J,0)))</f>
        <v>425</v>
      </c>
      <c r="X95" s="227">
        <f t="shared" si="13"/>
        <v>0</v>
      </c>
      <c r="AB95" s="228" t="str">
        <f t="shared" si="14"/>
        <v>TinEstanho de Rondonia S.A.</v>
      </c>
    </row>
    <row r="96" spans="1:28" s="227" customFormat="1" ht="37.799999999999997">
      <c r="A96" s="181" t="s">
        <v>738</v>
      </c>
      <c r="B96" s="182" t="s">
        <v>1125</v>
      </c>
      <c r="C96" s="186" t="s">
        <v>2333</v>
      </c>
      <c r="D96" s="230" t="s">
        <v>2333</v>
      </c>
      <c r="E96" s="182" t="s">
        <v>15860</v>
      </c>
      <c r="F96" s="182" t="s">
        <v>738</v>
      </c>
      <c r="G96" s="182" t="s">
        <v>15798</v>
      </c>
      <c r="H96" s="183"/>
      <c r="I96" s="184" t="str">
        <f ca="1">IF(ISERROR($V96),"",OFFSET('Smelter Look-up'!$H$4,$V96-4,0))</f>
        <v>Balerna</v>
      </c>
      <c r="J96" s="184" t="str">
        <f ca="1">IF(ISERROR($V96),"",OFFSET('Smelter Look-up'!$I$4,$V96-4,0))</f>
        <v>Ticino</v>
      </c>
      <c r="K96" s="224"/>
      <c r="L96" s="224"/>
      <c r="M96" s="224"/>
      <c r="N96" s="224"/>
      <c r="O96" s="224" t="s">
        <v>15886</v>
      </c>
      <c r="P96" s="185"/>
      <c r="Q96" s="225"/>
      <c r="R96" s="182" t="str">
        <f ca="1">IF(ISERROR($V96),"",OFFSET('Smelter Look-up'!$C$4,$V96-4,0)&amp;"")</f>
        <v>Valcambi S.A.</v>
      </c>
      <c r="S96" s="181" t="str">
        <f t="shared" ca="1" si="12"/>
        <v>CH</v>
      </c>
      <c r="T96" s="181" t="str">
        <f ca="1">IF(B96="","",IF(ISERROR(MATCH($J96,SorP!$B$1:$B$6279,0)),"",INDIRECT("'SorP'!$A$"&amp;MATCH($S96&amp;$J96,SorP!C:C,0))))</f>
        <v>CH-TI</v>
      </c>
      <c r="U96" s="201"/>
      <c r="V96" s="226">
        <f>IF(C96="",NA(),IF(OR(C96="Smelter not listed",C96="Smelter not yet identified"),MATCH($B96&amp;$D96,'Smelter Look-up'!$J:$J,0),MATCH($B96&amp;$C96,'Smelter Look-up'!$J:$J,0)))</f>
        <v>295</v>
      </c>
      <c r="X96" s="227">
        <f t="shared" si="13"/>
        <v>0</v>
      </c>
      <c r="AB96" s="228" t="str">
        <f t="shared" si="14"/>
        <v>GoldValcambi S.A.</v>
      </c>
    </row>
    <row r="97" spans="1:28" s="227" customFormat="1" ht="63">
      <c r="A97" s="181" t="s">
        <v>711</v>
      </c>
      <c r="B97" s="182" t="s">
        <v>1125</v>
      </c>
      <c r="C97" s="186" t="s">
        <v>12431</v>
      </c>
      <c r="D97" s="230" t="s">
        <v>12431</v>
      </c>
      <c r="E97" s="182" t="s">
        <v>15887</v>
      </c>
      <c r="F97" s="182" t="s">
        <v>711</v>
      </c>
      <c r="G97" s="182" t="s">
        <v>15798</v>
      </c>
      <c r="H97" s="183"/>
      <c r="I97" s="184" t="str">
        <f ca="1">IF(ISERROR($V97),"",OFFSET('Smelter Look-up'!$H$4,$V97-4,0))</f>
        <v>Bahçelievler</v>
      </c>
      <c r="J97" s="184" t="str">
        <f ca="1">IF(ISERROR($V97),"",OFFSET('Smelter Look-up'!$I$4,$V97-4,0))</f>
        <v>İstanbul</v>
      </c>
      <c r="K97" s="224"/>
      <c r="L97" s="224"/>
      <c r="M97" s="224"/>
      <c r="N97" s="224"/>
      <c r="O97" s="224" t="s">
        <v>15888</v>
      </c>
      <c r="P97" s="185"/>
      <c r="Q97" s="225"/>
      <c r="R97" s="182" t="str">
        <f ca="1">IF(ISERROR($V97),"",OFFSET('Smelter Look-up'!$C$4,$V97-4,0)&amp;"")</f>
        <v>Nadir Metal Rafineri San. Ve Tic. A.S.</v>
      </c>
      <c r="S97" s="181" t="str">
        <f t="shared" ca="1" si="12"/>
        <v>TR</v>
      </c>
      <c r="T97" s="181" t="str">
        <f ca="1">IF(B97="","",IF(ISERROR(MATCH($J97,SorP!$B$1:$B$6279,0)),"",INDIRECT("'SorP'!$A$"&amp;MATCH($S97&amp;$J97,SorP!C:C,0))))</f>
        <v>TR-34</v>
      </c>
      <c r="U97" s="201"/>
      <c r="V97" s="226">
        <f>IF(C97="",NA(),IF(OR(C97="Smelter not listed",C97="Smelter not yet identified"),MATCH($B97&amp;$D97,'Smelter Look-up'!$J:$J,0),MATCH($B97&amp;$C97,'Smelter Look-up'!$J:$J,0)))</f>
        <v>189</v>
      </c>
      <c r="X97" s="227">
        <f t="shared" si="13"/>
        <v>0</v>
      </c>
      <c r="AB97" s="228" t="str">
        <f t="shared" si="14"/>
        <v>GoldNadir Metal Rafineri San. Ve Tic. A.S.</v>
      </c>
    </row>
    <row r="98" spans="1:28" s="227" customFormat="1" ht="50.4">
      <c r="A98" s="181" t="s">
        <v>13865</v>
      </c>
      <c r="B98" s="182" t="s">
        <v>1125</v>
      </c>
      <c r="C98" s="186" t="s">
        <v>13849</v>
      </c>
      <c r="D98" s="230" t="s">
        <v>13849</v>
      </c>
      <c r="E98" s="182" t="s">
        <v>15806</v>
      </c>
      <c r="F98" s="182" t="s">
        <v>13865</v>
      </c>
      <c r="G98" s="182" t="s">
        <v>15798</v>
      </c>
      <c r="H98" s="183"/>
      <c r="I98" s="184" t="str">
        <f ca="1">IF(ISERROR($V98),"",OFFSET('Smelter Look-up'!$H$4,$V98-4,0))</f>
        <v>Haridwar</v>
      </c>
      <c r="J98" s="184" t="str">
        <f ca="1">IF(ISERROR($V98),"",OFFSET('Smelter Look-up'!$I$4,$V98-4,0))</f>
        <v>Uttarākhand</v>
      </c>
      <c r="K98" s="224"/>
      <c r="L98" s="224"/>
      <c r="M98" s="224"/>
      <c r="N98" s="224"/>
      <c r="O98" s="224" t="s">
        <v>15805</v>
      </c>
      <c r="P98" s="185"/>
      <c r="Q98" s="225"/>
      <c r="R98" s="182" t="str">
        <f ca="1">IF(ISERROR($V98),"",OFFSET('Smelter Look-up'!$C$4,$V98-4,0)&amp;"")</f>
        <v>Kundan Care Products Ltd.</v>
      </c>
      <c r="S98" s="181" t="str">
        <f t="shared" ca="1" si="12"/>
        <v>IN</v>
      </c>
      <c r="T98" s="181" t="str">
        <f ca="1">IF(B98="","",IF(ISERROR(MATCH($J98,SorP!$B$1:$B$6279,0)),"",INDIRECT("'SorP'!$A$"&amp;MATCH($S98&amp;$J98,SorP!C:C,0))))</f>
        <v>IN-UT</v>
      </c>
      <c r="U98" s="201"/>
      <c r="V98" s="226">
        <f>IF(C98="",NA(),IF(OR(C98="Smelter not listed",C98="Smelter not yet identified"),MATCH($B98&amp;$D98,'Smelter Look-up'!$J:$J,0),MATCH($B98&amp;$C98,'Smelter Look-up'!$J:$J,0)))</f>
        <v>147</v>
      </c>
      <c r="X98" s="227">
        <f t="shared" si="13"/>
        <v>0</v>
      </c>
      <c r="AB98" s="228" t="str">
        <f t="shared" si="14"/>
        <v>GoldKundan Care Products Ltd.</v>
      </c>
    </row>
    <row r="99" spans="1:28" s="227" customFormat="1" ht="37.799999999999997">
      <c r="A99" s="181" t="s">
        <v>15500</v>
      </c>
      <c r="B99" s="182" t="s">
        <v>1126</v>
      </c>
      <c r="C99" s="186" t="s">
        <v>15499</v>
      </c>
      <c r="D99" s="230" t="s">
        <v>15499</v>
      </c>
      <c r="E99" s="182" t="s">
        <v>15801</v>
      </c>
      <c r="F99" s="182" t="s">
        <v>15500</v>
      </c>
      <c r="G99" s="182" t="s">
        <v>15798</v>
      </c>
      <c r="H99" s="183"/>
      <c r="I99" s="184" t="str">
        <f ca="1">IF(ISERROR($V99),"",OFFSET('Smelter Look-up'!$H$4,$V99-4,0))</f>
        <v>Sumping Desa Batu Peyu</v>
      </c>
      <c r="J99" s="184" t="str">
        <f ca="1">IF(ISERROR($V99),"",OFFSET('Smelter Look-up'!$I$4,$V99-4,0))</f>
        <v>Kepulauan Bangka Belitung</v>
      </c>
      <c r="K99" s="224"/>
      <c r="L99" s="224"/>
      <c r="M99" s="224"/>
      <c r="N99" s="224"/>
      <c r="O99" s="224" t="s">
        <v>15801</v>
      </c>
      <c r="P99" s="185"/>
      <c r="Q99" s="225"/>
      <c r="R99" s="182" t="str">
        <f ca="1">IF(ISERROR($V99),"",OFFSET('Smelter Look-up'!$C$4,$V99-4,0)&amp;"")</f>
        <v>PT Tommy Utama</v>
      </c>
      <c r="S99" s="181" t="str">
        <f t="shared" ca="1" si="12"/>
        <v>ID</v>
      </c>
      <c r="T99" s="181" t="str">
        <f ca="1">IF(B99="","",IF(ISERROR(MATCH($J99,SorP!$B$1:$B$6279,0)),"",INDIRECT("'SorP'!$A$"&amp;MATCH($S99&amp;$J99,SorP!C:C,0))))</f>
        <v>ID-BB</v>
      </c>
      <c r="U99" s="201"/>
      <c r="V99" s="226">
        <f>IF(C99="",NA(),IF(OR(C99="Smelter not listed",C99="Smelter not yet identified"),MATCH($B99&amp;$D99,'Smelter Look-up'!$J:$J,0),MATCH($B99&amp;$C99,'Smelter Look-up'!$J:$J,0)))</f>
        <v>517</v>
      </c>
      <c r="X99" s="227">
        <f t="shared" si="13"/>
        <v>0</v>
      </c>
      <c r="AB99" s="228" t="str">
        <f t="shared" si="14"/>
        <v>TinPT Tommy Utama</v>
      </c>
    </row>
    <row r="100" spans="1:28" s="227" customFormat="1" ht="201.6">
      <c r="A100" s="181" t="s">
        <v>15544</v>
      </c>
      <c r="B100" s="182" t="s">
        <v>1126</v>
      </c>
      <c r="C100" s="186" t="s">
        <v>15543</v>
      </c>
      <c r="D100" s="230" t="s">
        <v>15543</v>
      </c>
      <c r="E100" s="182" t="s">
        <v>15801</v>
      </c>
      <c r="F100" s="182" t="s">
        <v>15544</v>
      </c>
      <c r="G100" s="182" t="s">
        <v>15798</v>
      </c>
      <c r="H100" s="183"/>
      <c r="I100" s="184" t="str">
        <f ca="1">IF(ISERROR($V100),"",OFFSET('Smelter Look-up'!$H$4,$V100-4,0))</f>
        <v>Air Mesu</v>
      </c>
      <c r="J100" s="184" t="str">
        <f ca="1">IF(ISERROR($V100),"",OFFSET('Smelter Look-up'!$I$4,$V100-4,0))</f>
        <v>Kepulauan Bangka Belitung</v>
      </c>
      <c r="K100" s="224"/>
      <c r="L100" s="224"/>
      <c r="M100" s="224"/>
      <c r="N100" s="224"/>
      <c r="O100" s="224" t="s">
        <v>15889</v>
      </c>
      <c r="P100" s="185"/>
      <c r="Q100" s="225"/>
      <c r="R100" s="182" t="str">
        <f ca="1">IF(ISERROR($V100),"",OFFSET('Smelter Look-up'!$C$4,$V100-4,0)&amp;"")</f>
        <v>PT Bangka Prima Tin</v>
      </c>
      <c r="S100" s="181" t="str">
        <f t="shared" ca="1" si="12"/>
        <v>ID</v>
      </c>
      <c r="T100" s="181" t="str">
        <f ca="1">IF(B100="","",IF(ISERROR(MATCH($J100,SorP!$B$1:$B$6279,0)),"",INDIRECT("'SorP'!$A$"&amp;MATCH($S100&amp;$J100,SorP!C:C,0))))</f>
        <v>ID-BB</v>
      </c>
      <c r="U100" s="201"/>
      <c r="V100" s="226">
        <f>IF(C100="",NA(),IF(OR(C100="Smelter not listed",C100="Smelter not yet identified"),MATCH($B100&amp;$D100,'Smelter Look-up'!$J:$J,0),MATCH($B100&amp;$C100,'Smelter Look-up'!$J:$J,0)))</f>
        <v>491</v>
      </c>
      <c r="X100" s="227">
        <f t="shared" si="13"/>
        <v>0</v>
      </c>
      <c r="AB100" s="228" t="str">
        <f t="shared" si="14"/>
        <v>TinPT Bangka Prima Tin</v>
      </c>
    </row>
    <row r="101" spans="1:28" s="227" customFormat="1" ht="214.2">
      <c r="A101" s="181" t="s">
        <v>788</v>
      </c>
      <c r="B101" s="182" t="s">
        <v>1128</v>
      </c>
      <c r="C101" s="186" t="s">
        <v>1819</v>
      </c>
      <c r="D101" s="230" t="s">
        <v>1819</v>
      </c>
      <c r="E101" s="182" t="s">
        <v>15808</v>
      </c>
      <c r="F101" s="182" t="s">
        <v>788</v>
      </c>
      <c r="G101" s="182" t="s">
        <v>15798</v>
      </c>
      <c r="H101" s="183"/>
      <c r="I101" s="184" t="str">
        <f ca="1">IF(ISERROR($V101),"",OFFSET('Smelter Look-up'!$H$4,$V101-4,0))</f>
        <v>Toyama City</v>
      </c>
      <c r="J101" s="184" t="str">
        <f ca="1">IF(ISERROR($V101),"",OFFSET('Smelter Look-up'!$I$4,$V101-4,0))</f>
        <v>Toyama</v>
      </c>
      <c r="K101" s="224"/>
      <c r="L101" s="224"/>
      <c r="M101" s="224"/>
      <c r="N101" s="224"/>
      <c r="O101" s="224" t="s">
        <v>15890</v>
      </c>
      <c r="P101" s="185"/>
      <c r="Q101" s="225"/>
      <c r="R101" s="182" t="str">
        <f ca="1">IF(ISERROR($V101),"",OFFSET('Smelter Look-up'!$C$4,$V101-4,0)&amp;"")</f>
        <v>A.L.M.T. Corp.</v>
      </c>
      <c r="S101" s="181" t="str">
        <f t="shared" ca="1" si="12"/>
        <v>JP</v>
      </c>
      <c r="T101" s="181" t="str">
        <f ca="1">IF(B101="","",IF(ISERROR(MATCH($J101,SorP!$B$1:$B$6279,0)),"",INDIRECT("'SorP'!$A$"&amp;MATCH($S101&amp;$J101,SorP!C:C,0))))</f>
        <v>JP-16</v>
      </c>
      <c r="U101" s="201"/>
      <c r="V101" s="226">
        <f>IF(C101="",NA(),IF(OR(C101="Smelter not listed",C101="Smelter not yet identified"),MATCH($B101&amp;$D101,'Smelter Look-up'!$J:$J,0),MATCH($B101&amp;$C101,'Smelter Look-up'!$J:$J,0)))</f>
        <v>558</v>
      </c>
      <c r="X101" s="227">
        <f t="shared" si="13"/>
        <v>0</v>
      </c>
      <c r="AB101" s="228" t="str">
        <f t="shared" si="14"/>
        <v>TungstenA.L.M.T. TUNGSTEN Corp.</v>
      </c>
    </row>
    <row r="102" spans="1:28" s="227" customFormat="1" ht="100.8">
      <c r="A102" s="181" t="s">
        <v>657</v>
      </c>
      <c r="B102" s="182" t="s">
        <v>1125</v>
      </c>
      <c r="C102" s="186" t="s">
        <v>625</v>
      </c>
      <c r="D102" s="230" t="s">
        <v>625</v>
      </c>
      <c r="E102" s="182" t="s">
        <v>15887</v>
      </c>
      <c r="F102" s="182" t="s">
        <v>657</v>
      </c>
      <c r="G102" s="182" t="s">
        <v>15798</v>
      </c>
      <c r="H102" s="183"/>
      <c r="I102" s="184" t="str">
        <f ca="1">IF(ISERROR($V102),"",OFFSET('Smelter Look-up'!$H$4,$V102-4,0))</f>
        <v>Istanbul</v>
      </c>
      <c r="J102" s="184" t="str">
        <f ca="1">IF(ISERROR($V102),"",OFFSET('Smelter Look-up'!$I$4,$V102-4,0))</f>
        <v>İstanbul</v>
      </c>
      <c r="K102" s="224"/>
      <c r="L102" s="224"/>
      <c r="M102" s="224"/>
      <c r="N102" s="224"/>
      <c r="O102" s="224" t="s">
        <v>15891</v>
      </c>
      <c r="P102" s="185"/>
      <c r="Q102" s="225"/>
      <c r="R102" s="182" t="str">
        <f ca="1">IF(ISERROR($V102),"",OFFSET('Smelter Look-up'!$C$4,$V102-4,0)&amp;"")</f>
        <v>Atasay Kuyumculuk Sanayi Ve Ticaret A.S.</v>
      </c>
      <c r="S102" s="181" t="str">
        <f t="shared" ref="S102:S132" ca="1" si="15">IF(B102="","",IF(ISERROR(MATCH($E102,CL,0)),"Unknown",INDIRECT("'C'!$A$"&amp;MATCH($E102,CL,0)+1)))</f>
        <v>TR</v>
      </c>
      <c r="T102" s="181" t="str">
        <f ca="1">IF(B102="","",IF(ISERROR(MATCH($J102,SorP!$B$1:$B$6279,0)),"",INDIRECT("'SorP'!$A$"&amp;MATCH($S102&amp;$J102,SorP!C:C,0))))</f>
        <v>TR-34</v>
      </c>
      <c r="U102" s="201"/>
      <c r="V102" s="226">
        <f>IF(C102="",NA(),IF(OR(C102="Smelter not listed",C102="Smelter not yet identified"),MATCH($B102&amp;$D102,'Smelter Look-up'!$J:$J,0),MATCH($B102&amp;$C102,'Smelter Look-up'!$J:$J,0)))</f>
        <v>34</v>
      </c>
      <c r="X102" s="227">
        <f t="shared" ref="X102:X132" si="16">IF(AND(C102="Smelter not listed",OR(LEN(D102)=0,LEN(E102)=0)),1,0)</f>
        <v>0</v>
      </c>
      <c r="AB102" s="228" t="str">
        <f t="shared" ref="AB102:AB132" si="17">B102&amp;C102</f>
        <v>GoldAtasay Kuyumculuk Sanayi Ve Ticaret A.S.</v>
      </c>
    </row>
    <row r="103" spans="1:28" s="227" customFormat="1" ht="226.8">
      <c r="A103" s="181" t="s">
        <v>1417</v>
      </c>
      <c r="B103" s="182" t="s">
        <v>1127</v>
      </c>
      <c r="C103" s="186" t="s">
        <v>15082</v>
      </c>
      <c r="D103" s="230" t="s">
        <v>15082</v>
      </c>
      <c r="E103" s="182" t="s">
        <v>15832</v>
      </c>
      <c r="F103" s="182" t="s">
        <v>1417</v>
      </c>
      <c r="G103" s="182" t="s">
        <v>15798</v>
      </c>
      <c r="H103" s="183"/>
      <c r="I103" s="184" t="str">
        <f ca="1">IF(ISERROR($V103),"",OFFSET('Smelter Look-up'!$H$4,$V103-4,0))</f>
        <v>Laufenburg</v>
      </c>
      <c r="J103" s="184" t="str">
        <f ca="1">IF(ISERROR($V103),"",OFFSET('Smelter Look-up'!$I$4,$V103-4,0))</f>
        <v>Baden-Württemberg</v>
      </c>
      <c r="K103" s="224"/>
      <c r="L103" s="224"/>
      <c r="M103" s="224"/>
      <c r="N103" s="224"/>
      <c r="O103" s="224" t="s">
        <v>15892</v>
      </c>
      <c r="P103" s="185"/>
      <c r="Q103" s="225"/>
      <c r="R103" s="182" t="str">
        <f ca="1">IF(ISERROR($V103),"",OFFSET('Smelter Look-up'!$C$4,$V103-4,0)&amp;"")</f>
        <v>TANIOBIS Smelting GmbH &amp; Co. KG</v>
      </c>
      <c r="S103" s="181" t="str">
        <f t="shared" ca="1" si="15"/>
        <v>DE</v>
      </c>
      <c r="T103" s="181" t="str">
        <f ca="1">IF(B103="","",IF(ISERROR(MATCH($J103,SorP!$B$1:$B$6279,0)),"",INDIRECT("'SorP'!$A$"&amp;MATCH($S103&amp;$J103,SorP!C:C,0))))</f>
        <v>DE-BW</v>
      </c>
      <c r="U103" s="201"/>
      <c r="V103" s="226">
        <f>IF(C103="",NA(),IF(OR(C103="Smelter not listed",C103="Smelter not yet identified"),MATCH($B103&amp;$D103,'Smelter Look-up'!$J:$J,0),MATCH($B103&amp;$C103,'Smelter Look-up'!$J:$J,0)))</f>
        <v>376</v>
      </c>
      <c r="X103" s="227">
        <f t="shared" si="16"/>
        <v>0</v>
      </c>
      <c r="AB103" s="228" t="str">
        <f t="shared" si="17"/>
        <v>TantalumTANIOBIS Smelting GmbH &amp; Co. KG</v>
      </c>
    </row>
    <row r="104" spans="1:28" s="227" customFormat="1" ht="88.2">
      <c r="A104" s="181" t="s">
        <v>1799</v>
      </c>
      <c r="B104" s="182" t="s">
        <v>1126</v>
      </c>
      <c r="C104" s="186" t="s">
        <v>1798</v>
      </c>
      <c r="D104" s="230" t="s">
        <v>1798</v>
      </c>
      <c r="E104" s="182" t="s">
        <v>15813</v>
      </c>
      <c r="F104" s="182" t="s">
        <v>1799</v>
      </c>
      <c r="G104" s="182" t="s">
        <v>15798</v>
      </c>
      <c r="H104" s="183"/>
      <c r="I104" s="184" t="str">
        <f ca="1">IF(ISERROR($V104),"",OFFSET('Smelter Look-up'!$H$4,$V104-4,0))</f>
        <v>Gejiu</v>
      </c>
      <c r="J104" s="184" t="str">
        <f ca="1">IF(ISERROR($V104),"",OFFSET('Smelter Look-up'!$I$4,$V104-4,0))</f>
        <v>Yunnan Sheng</v>
      </c>
      <c r="K104" s="224"/>
      <c r="L104" s="224"/>
      <c r="M104" s="224"/>
      <c r="N104" s="224"/>
      <c r="O104" s="224" t="s">
        <v>15813</v>
      </c>
      <c r="P104" s="185"/>
      <c r="Q104" s="225"/>
      <c r="R104" s="182" t="str">
        <f ca="1">IF(ISERROR($V104),"",OFFSET('Smelter Look-up'!$C$4,$V104-4,0)&amp;"")</f>
        <v>Gejiu Yunxin Nonferrous Electrolysis Co., Ltd.</v>
      </c>
      <c r="S104" s="181" t="str">
        <f t="shared" ca="1" si="15"/>
        <v>CN</v>
      </c>
      <c r="T104" s="181" t="str">
        <f ca="1">IF(B104="","",IF(ISERROR(MATCH($J104,SorP!$B$1:$B$6279,0)),"",INDIRECT("'SorP'!$A$"&amp;MATCH($S104&amp;$J104,SorP!C:C,0))))</f>
        <v>CN-YN</v>
      </c>
      <c r="U104" s="201"/>
      <c r="V104" s="226">
        <f>IF(C104="",NA(),IF(OR(C104="Smelter not listed",C104="Smelter not yet identified"),MATCH($B104&amp;$D104,'Smelter Look-up'!$J:$J,0),MATCH($B104&amp;$C104,'Smelter Look-up'!$J:$J,0)))</f>
        <v>437</v>
      </c>
      <c r="X104" s="227">
        <f t="shared" si="16"/>
        <v>0</v>
      </c>
      <c r="AB104" s="228" t="str">
        <f t="shared" si="17"/>
        <v>TinGejiu Yunxin Nonferrous Electrolysis Co., Ltd.</v>
      </c>
    </row>
    <row r="105" spans="1:28" s="227" customFormat="1" ht="50.4">
      <c r="A105" s="181" t="s">
        <v>662</v>
      </c>
      <c r="B105" s="182" t="s">
        <v>1125</v>
      </c>
      <c r="C105" s="186" t="s">
        <v>661</v>
      </c>
      <c r="D105" s="230" t="s">
        <v>661</v>
      </c>
      <c r="E105" s="182" t="s">
        <v>15832</v>
      </c>
      <c r="F105" s="182" t="s">
        <v>662</v>
      </c>
      <c r="G105" s="182" t="s">
        <v>15798</v>
      </c>
      <c r="H105" s="183"/>
      <c r="I105" s="184" t="str">
        <f ca="1">IF(ISERROR($V105),"",OFFSET('Smelter Look-up'!$H$4,$V105-4,0))</f>
        <v>Pforzheim</v>
      </c>
      <c r="J105" s="184" t="str">
        <f ca="1">IF(ISERROR($V105),"",OFFSET('Smelter Look-up'!$I$4,$V105-4,0))</f>
        <v>Baden-Württemberg</v>
      </c>
      <c r="K105" s="224"/>
      <c r="L105" s="224"/>
      <c r="M105" s="224"/>
      <c r="N105" s="224"/>
      <c r="O105" s="224" t="s">
        <v>15893</v>
      </c>
      <c r="P105" s="185"/>
      <c r="Q105" s="225"/>
      <c r="R105" s="182" t="str">
        <f ca="1">IF(ISERROR($V105),"",OFFSET('Smelter Look-up'!$C$4,$V105-4,0)&amp;"")</f>
        <v>C. Hafner GmbH + Co. KG</v>
      </c>
      <c r="S105" s="181" t="str">
        <f t="shared" ca="1" si="15"/>
        <v>DE</v>
      </c>
      <c r="T105" s="181" t="str">
        <f ca="1">IF(B105="","",IF(ISERROR(MATCH($J105,SorP!$B$1:$B$6279,0)),"",INDIRECT("'SorP'!$A$"&amp;MATCH($S105&amp;$J105,SorP!C:C,0))))</f>
        <v>DE-BW</v>
      </c>
      <c r="U105" s="201"/>
      <c r="V105" s="226">
        <f>IF(C105="",NA(),IF(OR(C105="Smelter not listed",C105="Smelter not yet identified"),MATCH($B105&amp;$D105,'Smelter Look-up'!$J:$J,0),MATCH($B105&amp;$C105,'Smelter Look-up'!$J:$J,0)))</f>
        <v>43</v>
      </c>
      <c r="X105" s="227">
        <f t="shared" si="16"/>
        <v>0</v>
      </c>
      <c r="AB105" s="228" t="str">
        <f t="shared" si="17"/>
        <v>GoldC. Hafner GmbH + Co. KG</v>
      </c>
    </row>
    <row r="106" spans="1:28" s="227" customFormat="1" ht="264.60000000000002">
      <c r="A106" s="181" t="s">
        <v>15894</v>
      </c>
      <c r="B106" s="182" t="s">
        <v>1127</v>
      </c>
      <c r="C106" s="186" t="s">
        <v>15895</v>
      </c>
      <c r="D106" s="230" t="s">
        <v>15895</v>
      </c>
      <c r="E106" s="182" t="s">
        <v>15813</v>
      </c>
      <c r="F106" s="182" t="s">
        <v>15894</v>
      </c>
      <c r="G106" s="182" t="s">
        <v>15798</v>
      </c>
      <c r="H106" s="183"/>
      <c r="I106" s="184" t="str">
        <f ca="1">IF(ISERROR($V106),"",OFFSET('Smelter Look-up'!$H$4,$V106-4,0))</f>
        <v/>
      </c>
      <c r="J106" s="184" t="str">
        <f ca="1">IF(ISERROR($V106),"",OFFSET('Smelter Look-up'!$I$4,$V106-4,0))</f>
        <v/>
      </c>
      <c r="K106" s="224"/>
      <c r="L106" s="224"/>
      <c r="M106" s="224"/>
      <c r="N106" s="224"/>
      <c r="O106" s="224" t="s">
        <v>15896</v>
      </c>
      <c r="P106" s="185"/>
      <c r="Q106" s="225"/>
      <c r="R106" s="182" t="str">
        <f ca="1">IF(ISERROR($V106),"",OFFSET('Smelter Look-up'!$C$4,$V106-4,0)&amp;"")</f>
        <v/>
      </c>
      <c r="S106" s="181" t="str">
        <f t="shared" ca="1" si="15"/>
        <v>CN</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si="16"/>
        <v>0</v>
      </c>
      <c r="AB106" s="228" t="str">
        <f t="shared" si="17"/>
        <v>TantalumGuangdong Rising Rare Metals-EO Materials Ltd.</v>
      </c>
    </row>
    <row r="107" spans="1:28" s="227" customFormat="1" ht="37.799999999999997">
      <c r="A107" s="181" t="s">
        <v>689</v>
      </c>
      <c r="B107" s="182" t="s">
        <v>1125</v>
      </c>
      <c r="C107" s="186" t="s">
        <v>1402</v>
      </c>
      <c r="D107" s="230" t="s">
        <v>1402</v>
      </c>
      <c r="E107" s="182" t="s">
        <v>15855</v>
      </c>
      <c r="F107" s="182" t="s">
        <v>689</v>
      </c>
      <c r="G107" s="182" t="s">
        <v>15798</v>
      </c>
      <c r="H107" s="183"/>
      <c r="I107" s="184" t="str">
        <f ca="1">IF(ISERROR($V107),"",OFFSET('Smelter Look-up'!$H$4,$V107-4,0))</f>
        <v>Verkhnyaya Pyshma</v>
      </c>
      <c r="J107" s="184" t="str">
        <f ca="1">IF(ISERROR($V107),"",OFFSET('Smelter Look-up'!$I$4,$V107-4,0))</f>
        <v>Sverdlovskaya oblast'</v>
      </c>
      <c r="K107" s="224"/>
      <c r="L107" s="224"/>
      <c r="M107" s="224"/>
      <c r="N107" s="224"/>
      <c r="O107" s="224" t="s">
        <v>15897</v>
      </c>
      <c r="P107" s="185"/>
      <c r="Q107" s="225"/>
      <c r="R107" s="182" t="str">
        <f ca="1">IF(ISERROR($V107),"",OFFSET('Smelter Look-up'!$C$4,$V107-4,0)&amp;"")</f>
        <v>JSC Uralelectromed</v>
      </c>
      <c r="S107" s="181" t="str">
        <f t="shared" ca="1" si="15"/>
        <v>RU</v>
      </c>
      <c r="T107" s="181" t="str">
        <f ca="1">IF(B107="","",IF(ISERROR(MATCH($J107,SorP!$B$1:$B$6279,0)),"",INDIRECT("'SorP'!$A$"&amp;MATCH($S107&amp;$J107,SorP!C:C,0))))</f>
        <v>RU-SVE</v>
      </c>
      <c r="U107" s="201"/>
      <c r="V107" s="226">
        <f>IF(C107="",NA(),IF(OR(C107="Smelter not listed",C107="Smelter not yet identified"),MATCH($B107&amp;$D107,'Smelter Look-up'!$J:$J,0),MATCH($B107&amp;$C107,'Smelter Look-up'!$J:$J,0)))</f>
        <v>131</v>
      </c>
      <c r="X107" s="227">
        <f t="shared" si="16"/>
        <v>0</v>
      </c>
      <c r="AB107" s="228" t="str">
        <f t="shared" si="17"/>
        <v>GoldJSC Uralelectromed</v>
      </c>
    </row>
    <row r="108" spans="1:28" s="227" customFormat="1" ht="37.799999999999997">
      <c r="A108" s="181" t="s">
        <v>2518</v>
      </c>
      <c r="B108" s="182" t="s">
        <v>1125</v>
      </c>
      <c r="C108" s="186" t="s">
        <v>2517</v>
      </c>
      <c r="D108" s="230" t="s">
        <v>2517</v>
      </c>
      <c r="E108" s="182" t="s">
        <v>15803</v>
      </c>
      <c r="F108" s="182" t="s">
        <v>2518</v>
      </c>
      <c r="G108" s="182" t="s">
        <v>15798</v>
      </c>
      <c r="H108" s="183"/>
      <c r="I108" s="184" t="str">
        <f ca="1">IF(ISERROR($V108),"",OFFSET('Smelter Look-up'!$H$4,$V108-4,0))</f>
        <v>Arezzo</v>
      </c>
      <c r="J108" s="184" t="str">
        <f ca="1">IF(ISERROR($V108),"",OFFSET('Smelter Look-up'!$I$4,$V108-4,0))</f>
        <v>Toscana</v>
      </c>
      <c r="K108" s="224"/>
      <c r="L108" s="224"/>
      <c r="M108" s="224"/>
      <c r="N108" s="224"/>
      <c r="O108" s="224" t="s">
        <v>15803</v>
      </c>
      <c r="P108" s="185"/>
      <c r="Q108" s="225"/>
      <c r="R108" s="182" t="str">
        <f ca="1">IF(ISERROR($V108),"",OFFSET('Smelter Look-up'!$C$4,$V108-4,0)&amp;"")</f>
        <v>Safimet S.p.A</v>
      </c>
      <c r="S108" s="181" t="str">
        <f t="shared" ca="1" si="15"/>
        <v>IT</v>
      </c>
      <c r="T108" s="181" t="str">
        <f ca="1">IF(B108="","",IF(ISERROR(MATCH($J108,SorP!$B$1:$B$6279,0)),"",INDIRECT("'SorP'!$A$"&amp;MATCH($S108&amp;$J108,SorP!C:C,0))))</f>
        <v>IT-52</v>
      </c>
      <c r="U108" s="201"/>
      <c r="V108" s="226">
        <f>IF(C108="",NA(),IF(OR(C108="Smelter not listed",C108="Smelter not yet identified"),MATCH($B108&amp;$D108,'Smelter Look-up'!$J:$J,0),MATCH($B108&amp;$C108,'Smelter Look-up'!$J:$J,0)))</f>
        <v>223</v>
      </c>
      <c r="X108" s="227">
        <f t="shared" si="16"/>
        <v>0</v>
      </c>
      <c r="AB108" s="228" t="str">
        <f t="shared" si="17"/>
        <v>GoldSafimet S.p.A</v>
      </c>
    </row>
    <row r="109" spans="1:28" s="227" customFormat="1" ht="63">
      <c r="A109" s="181" t="s">
        <v>690</v>
      </c>
      <c r="B109" s="182" t="s">
        <v>1125</v>
      </c>
      <c r="C109" s="186" t="s">
        <v>55</v>
      </c>
      <c r="D109" s="230" t="s">
        <v>55</v>
      </c>
      <c r="E109" s="182" t="s">
        <v>15808</v>
      </c>
      <c r="F109" s="182" t="s">
        <v>690</v>
      </c>
      <c r="G109" s="182" t="s">
        <v>15798</v>
      </c>
      <c r="H109" s="183"/>
      <c r="I109" s="184" t="str">
        <f ca="1">IF(ISERROR($V109),"",OFFSET('Smelter Look-up'!$H$4,$V109-4,0))</f>
        <v>Ōita</v>
      </c>
      <c r="J109" s="184" t="str">
        <f ca="1">IF(ISERROR($V109),"",OFFSET('Smelter Look-up'!$I$4,$V109-4,0))</f>
        <v>Ôita</v>
      </c>
      <c r="K109" s="224"/>
      <c r="L109" s="224"/>
      <c r="M109" s="224"/>
      <c r="N109" s="224"/>
      <c r="O109" s="224" t="s">
        <v>15898</v>
      </c>
      <c r="P109" s="185"/>
      <c r="Q109" s="225"/>
      <c r="R109" s="182" t="str">
        <f ca="1">IF(ISERROR($V109),"",OFFSET('Smelter Look-up'!$C$4,$V109-4,0)&amp;"")</f>
        <v>JX Nippon Mining &amp; Metals Co., Ltd.</v>
      </c>
      <c r="S109" s="181" t="str">
        <f t="shared" ca="1" si="15"/>
        <v>JP</v>
      </c>
      <c r="T109" s="181" t="str">
        <f ca="1">IF(B109="","",IF(ISERROR(MATCH($J109,SorP!$B$1:$B$6279,0)),"",INDIRECT("'SorP'!$A$"&amp;MATCH($S109&amp;$J109,SorP!C:C,0))))</f>
        <v>JP-44</v>
      </c>
      <c r="U109" s="201"/>
      <c r="V109" s="226">
        <f>IF(C109="",NA(),IF(OR(C109="Smelter not listed",C109="Smelter not yet identified"),MATCH($B109&amp;$D109,'Smelter Look-up'!$J:$J,0),MATCH($B109&amp;$C109,'Smelter Look-up'!$J:$J,0)))</f>
        <v>132</v>
      </c>
      <c r="X109" s="227">
        <f t="shared" si="16"/>
        <v>0</v>
      </c>
      <c r="AB109" s="228" t="str">
        <f t="shared" si="17"/>
        <v>GoldJX Nippon Mining &amp; Metals Co., Ltd.</v>
      </c>
    </row>
    <row r="110" spans="1:28" s="227" customFormat="1" ht="113.4">
      <c r="A110" s="181" t="s">
        <v>801</v>
      </c>
      <c r="B110" s="182" t="s">
        <v>1128</v>
      </c>
      <c r="C110" s="186" t="s">
        <v>812</v>
      </c>
      <c r="D110" s="230" t="s">
        <v>812</v>
      </c>
      <c r="E110" s="182" t="s">
        <v>15813</v>
      </c>
      <c r="F110" s="182" t="s">
        <v>801</v>
      </c>
      <c r="G110" s="182" t="s">
        <v>15798</v>
      </c>
      <c r="H110" s="183"/>
      <c r="I110" s="184" t="str">
        <f ca="1">IF(ISERROR($V110),"",OFFSET('Smelter Look-up'!$H$4,$V110-4,0))</f>
        <v>Gao'an</v>
      </c>
      <c r="J110" s="184" t="str">
        <f ca="1">IF(ISERROR($V110),"",OFFSET('Smelter Look-up'!$I$4,$V110-4,0))</f>
        <v>Jiangxi Sheng</v>
      </c>
      <c r="K110" s="224"/>
      <c r="L110" s="224"/>
      <c r="M110" s="224"/>
      <c r="N110" s="224"/>
      <c r="O110" s="224" t="s">
        <v>15813</v>
      </c>
      <c r="P110" s="185"/>
      <c r="Q110" s="225"/>
      <c r="R110" s="182" t="str">
        <f ca="1">IF(ISERROR($V110),"",OFFSET('Smelter Look-up'!$C$4,$V110-4,0)&amp;"")</f>
        <v>Jiangxi Minmetals Gao'an Non-ferrous Metals Co., Ltd.</v>
      </c>
      <c r="S110" s="181" t="str">
        <f t="shared" ca="1" si="15"/>
        <v>CN</v>
      </c>
      <c r="T110" s="181" t="str">
        <f ca="1">IF(B110="","",IF(ISERROR(MATCH($J110,SorP!$B$1:$B$6279,0)),"",INDIRECT("'SorP'!$A$"&amp;MATCH($S110&amp;$J110,SorP!C:C,0))))</f>
        <v>CN-JX</v>
      </c>
      <c r="U110" s="201"/>
      <c r="V110" s="226">
        <f>IF(C110="",NA(),IF(OR(C110="Smelter not listed",C110="Smelter not yet identified"),MATCH($B110&amp;$D110,'Smelter Look-up'!$J:$J,0),MATCH($B110&amp;$C110,'Smelter Look-up'!$J:$J,0)))</f>
        <v>603</v>
      </c>
      <c r="X110" s="227">
        <f t="shared" si="16"/>
        <v>0</v>
      </c>
      <c r="AB110" s="228" t="str">
        <f t="shared" si="17"/>
        <v>TungstenJiangxi Minmetals Gao'an Non-ferrous Metals Co., Ltd.</v>
      </c>
    </row>
    <row r="111" spans="1:28" s="227" customFormat="1" ht="63">
      <c r="A111" s="181" t="s">
        <v>706</v>
      </c>
      <c r="B111" s="182" t="s">
        <v>1125</v>
      </c>
      <c r="C111" s="186" t="s">
        <v>1224</v>
      </c>
      <c r="D111" s="230" t="s">
        <v>1224</v>
      </c>
      <c r="E111" s="182" t="s">
        <v>15804</v>
      </c>
      <c r="F111" s="182" t="s">
        <v>706</v>
      </c>
      <c r="G111" s="182" t="s">
        <v>15798</v>
      </c>
      <c r="H111" s="183"/>
      <c r="I111" s="184" t="str">
        <f ca="1">IF(ISERROR($V111),"",OFFSET('Smelter Look-up'!$H$4,$V111-4,0))</f>
        <v>North Attleboro</v>
      </c>
      <c r="J111" s="184" t="str">
        <f ca="1">IF(ISERROR($V111),"",OFFSET('Smelter Look-up'!$I$4,$V111-4,0))</f>
        <v>Massachusetts</v>
      </c>
      <c r="K111" s="224"/>
      <c r="L111" s="224"/>
      <c r="M111" s="224"/>
      <c r="N111" s="224"/>
      <c r="O111" s="224" t="s">
        <v>15899</v>
      </c>
      <c r="P111" s="185"/>
      <c r="Q111" s="225"/>
      <c r="R111" s="182" t="str">
        <f ca="1">IF(ISERROR($V111),"",OFFSET('Smelter Look-up'!$C$4,$V111-4,0)&amp;"")</f>
        <v>Metalor USA Refining Corporation</v>
      </c>
      <c r="S111" s="181" t="str">
        <f t="shared" ca="1" si="15"/>
        <v>Unknown</v>
      </c>
      <c r="T111" s="181" t="e">
        <f ca="1">IF(B111="","",IF(ISERROR(MATCH($J111,SorP!$B$1:$B$6279,0)),"",INDIRECT("'SorP'!$A$"&amp;MATCH($S111&amp;$J111,SorP!C:C,0))))</f>
        <v>#N/A</v>
      </c>
      <c r="U111" s="201"/>
      <c r="V111" s="226">
        <f>IF(C111="",NA(),IF(OR(C111="Smelter not listed",C111="Smelter not yet identified"),MATCH($B111&amp;$D111,'Smelter Look-up'!$J:$J,0),MATCH($B111&amp;$C111,'Smelter Look-up'!$J:$J,0)))</f>
        <v>176</v>
      </c>
      <c r="X111" s="227">
        <f t="shared" si="16"/>
        <v>0</v>
      </c>
      <c r="AB111" s="228" t="str">
        <f t="shared" si="17"/>
        <v>GoldMetalor USA Refining Corporation</v>
      </c>
    </row>
    <row r="112" spans="1:28" s="227" customFormat="1" ht="63">
      <c r="A112" s="181" t="s">
        <v>693</v>
      </c>
      <c r="B112" s="182" t="s">
        <v>1125</v>
      </c>
      <c r="C112" s="186" t="s">
        <v>692</v>
      </c>
      <c r="D112" s="230" t="s">
        <v>692</v>
      </c>
      <c r="E112" s="182" t="s">
        <v>15804</v>
      </c>
      <c r="F112" s="182" t="s">
        <v>693</v>
      </c>
      <c r="G112" s="182" t="s">
        <v>15798</v>
      </c>
      <c r="H112" s="183"/>
      <c r="I112" s="184" t="str">
        <f ca="1">IF(ISERROR($V112),"",OFFSET('Smelter Look-up'!$H$4,$V112-4,0))</f>
        <v>Magna</v>
      </c>
      <c r="J112" s="184" t="str">
        <f ca="1">IF(ISERROR($V112),"",OFFSET('Smelter Look-up'!$I$4,$V112-4,0))</f>
        <v>Utah</v>
      </c>
      <c r="K112" s="224"/>
      <c r="L112" s="224"/>
      <c r="M112" s="224"/>
      <c r="N112" s="224"/>
      <c r="O112" s="224" t="s">
        <v>15900</v>
      </c>
      <c r="P112" s="185"/>
      <c r="Q112" s="225"/>
      <c r="R112" s="182" t="str">
        <f ca="1">IF(ISERROR($V112),"",OFFSET('Smelter Look-up'!$C$4,$V112-4,0)&amp;"")</f>
        <v>Kennecott Utah Copper LLC</v>
      </c>
      <c r="S112" s="181" t="str">
        <f t="shared" ca="1" si="15"/>
        <v>Unknown</v>
      </c>
      <c r="T112" s="181" t="e">
        <f ca="1">IF(B112="","",IF(ISERROR(MATCH($J112,SorP!$B$1:$B$6279,0)),"",INDIRECT("'SorP'!$A$"&amp;MATCH($S112&amp;$J112,SorP!C:C,0))))</f>
        <v>#N/A</v>
      </c>
      <c r="U112" s="201"/>
      <c r="V112" s="226">
        <f>IF(C112="",NA(),IF(OR(C112="Smelter not listed",C112="Smelter not yet identified"),MATCH($B112&amp;$D112,'Smelter Look-up'!$J:$J,0),MATCH($B112&amp;$C112,'Smelter Look-up'!$J:$J,0)))</f>
        <v>137</v>
      </c>
      <c r="X112" s="227">
        <f t="shared" si="16"/>
        <v>0</v>
      </c>
      <c r="AB112" s="228" t="str">
        <f t="shared" si="17"/>
        <v>GoldKennecott Utah Copper LLC</v>
      </c>
    </row>
    <row r="113" spans="1:28" s="227" customFormat="1" ht="151.19999999999999">
      <c r="A113" s="181" t="s">
        <v>2520</v>
      </c>
      <c r="B113" s="182" t="s">
        <v>1125</v>
      </c>
      <c r="C113" s="186" t="s">
        <v>2519</v>
      </c>
      <c r="D113" s="230" t="s">
        <v>2519</v>
      </c>
      <c r="E113" s="182" t="s">
        <v>15901</v>
      </c>
      <c r="F113" s="182" t="s">
        <v>2520</v>
      </c>
      <c r="G113" s="182" t="s">
        <v>15798</v>
      </c>
      <c r="H113" s="183"/>
      <c r="I113" s="184" t="str">
        <f ca="1">IF(ISERROR($V113),"",OFFSET('Smelter Look-up'!$H$4,$V113-4,0))</f>
        <v>Vilnius</v>
      </c>
      <c r="J113" s="184" t="str">
        <f ca="1">IF(ISERROR($V113),"",OFFSET('Smelter Look-up'!$I$4,$V113-4,0))</f>
        <v>Vilnius</v>
      </c>
      <c r="K113" s="224"/>
      <c r="L113" s="224"/>
      <c r="M113" s="224"/>
      <c r="N113" s="224"/>
      <c r="O113" s="224" t="s">
        <v>15805</v>
      </c>
      <c r="P113" s="185"/>
      <c r="Q113" s="225"/>
      <c r="R113" s="182" t="str">
        <f ca="1">IF(ISERROR($V113),"",OFFSET('Smelter Look-up'!$C$4,$V113-4,0)&amp;"")</f>
        <v>State Research Institute Center for Physical Sciences and Technology</v>
      </c>
      <c r="S113" s="181" t="str">
        <f t="shared" ca="1" si="15"/>
        <v>LT</v>
      </c>
      <c r="T113" s="181" t="str">
        <f ca="1">IF(B113="","",IF(ISERROR(MATCH($J113,SorP!$B$1:$B$6279,0)),"",INDIRECT("'SorP'!$A$"&amp;MATCH($S113&amp;$J113,SorP!C:C,0))))</f>
        <v>LT-58</v>
      </c>
      <c r="U113" s="201"/>
      <c r="V113" s="226">
        <f>IF(C113="",NA(),IF(OR(C113="Smelter not listed",C113="Smelter not yet identified"),MATCH($B113&amp;$D113,'Smelter Look-up'!$J:$J,0),MATCH($B113&amp;$C113,'Smelter Look-up'!$J:$J,0)))</f>
        <v>262</v>
      </c>
      <c r="X113" s="227">
        <f t="shared" si="16"/>
        <v>0</v>
      </c>
      <c r="AB113" s="228" t="str">
        <f t="shared" si="17"/>
        <v>GoldState Research Institute Center for Physical Sciences and Technology</v>
      </c>
    </row>
    <row r="114" spans="1:28" s="227" customFormat="1" ht="113.4">
      <c r="A114" s="181" t="s">
        <v>13176</v>
      </c>
      <c r="B114" s="182" t="s">
        <v>1125</v>
      </c>
      <c r="C114" s="186" t="s">
        <v>13175</v>
      </c>
      <c r="D114" s="230" t="s">
        <v>13175</v>
      </c>
      <c r="E114" s="182" t="s">
        <v>15813</v>
      </c>
      <c r="F114" s="182" t="s">
        <v>13176</v>
      </c>
      <c r="G114" s="182" t="s">
        <v>15798</v>
      </c>
      <c r="H114" s="183"/>
      <c r="I114" s="184" t="str">
        <f ca="1">IF(ISERROR($V114),"",OFFSET('Smelter Look-up'!$H$4,$V114-4,0))</f>
        <v>Chenzhou</v>
      </c>
      <c r="J114" s="184" t="str">
        <f ca="1">IF(ISERROR($V114),"",OFFSET('Smelter Look-up'!$I$4,$V114-4,0))</f>
        <v>Hunan Sheng</v>
      </c>
      <c r="K114" s="224"/>
      <c r="L114" s="224"/>
      <c r="M114" s="224"/>
      <c r="N114" s="224"/>
      <c r="O114" s="224" t="s">
        <v>15805</v>
      </c>
      <c r="P114" s="185"/>
      <c r="Q114" s="225"/>
      <c r="R114" s="182" t="str">
        <f ca="1">IF(ISERROR($V114),"",OFFSET('Smelter Look-up'!$C$4,$V114-4,0)&amp;"")</f>
        <v>Hunan Guiyang yinxing Nonferrous Smelting Co., Ltd.</v>
      </c>
      <c r="S114" s="181" t="str">
        <f t="shared" ca="1" si="15"/>
        <v>CN</v>
      </c>
      <c r="T114" s="181" t="str">
        <f ca="1">IF(B114="","",IF(ISERROR(MATCH($J114,SorP!$B$1:$B$6279,0)),"",INDIRECT("'SorP'!$A$"&amp;MATCH($S114&amp;$J114,SorP!C:C,0))))</f>
        <v>CN-HN</v>
      </c>
      <c r="U114" s="201"/>
      <c r="V114" s="226">
        <f>IF(C114="",NA(),IF(OR(C114="Smelter not listed",C114="Smelter not yet identified"),MATCH($B114&amp;$D114,'Smelter Look-up'!$J:$J,0),MATCH($B114&amp;$C114,'Smelter Look-up'!$J:$J,0)))</f>
        <v>112</v>
      </c>
      <c r="X114" s="227">
        <f t="shared" si="16"/>
        <v>0</v>
      </c>
      <c r="AB114" s="228" t="str">
        <f t="shared" si="17"/>
        <v>GoldHunan Guiyang yinxing Nonferrous Smelting Co., Ltd.</v>
      </c>
    </row>
    <row r="115" spans="1:28" s="227" customFormat="1" ht="88.2">
      <c r="A115" s="181" t="s">
        <v>13808</v>
      </c>
      <c r="B115" s="182" t="s">
        <v>1126</v>
      </c>
      <c r="C115" s="186" t="s">
        <v>13807</v>
      </c>
      <c r="D115" s="230" t="s">
        <v>13807</v>
      </c>
      <c r="E115" s="182" t="s">
        <v>15813</v>
      </c>
      <c r="F115" s="182" t="s">
        <v>13808</v>
      </c>
      <c r="G115" s="182" t="s">
        <v>15798</v>
      </c>
      <c r="H115" s="183"/>
      <c r="I115" s="184" t="str">
        <f ca="1">IF(ISERROR($V115),"",OFFSET('Smelter Look-up'!$H$4,$V115-4,0))</f>
        <v>Gejiu</v>
      </c>
      <c r="J115" s="184" t="str">
        <f ca="1">IF(ISERROR($V115),"",OFFSET('Smelter Look-up'!$I$4,$V115-4,0))</f>
        <v>Yunnan Sheng</v>
      </c>
      <c r="K115" s="224"/>
      <c r="L115" s="224"/>
      <c r="M115" s="224"/>
      <c r="N115" s="224"/>
      <c r="O115" s="224" t="s">
        <v>15805</v>
      </c>
      <c r="P115" s="185"/>
      <c r="Q115" s="225"/>
      <c r="R115" s="182" t="str">
        <f ca="1">IF(ISERROR($V115),"",OFFSET('Smelter Look-up'!$C$4,$V115-4,0)&amp;"")</f>
        <v>Yunnan Yunfan Non-ferrous Metals Co., Ltd.</v>
      </c>
      <c r="S115" s="181" t="str">
        <f t="shared" ca="1" si="15"/>
        <v>CN</v>
      </c>
      <c r="T115" s="181" t="str">
        <f ca="1">IF(B115="","",IF(ISERROR(MATCH($J115,SorP!$B$1:$B$6279,0)),"",INDIRECT("'SorP'!$A$"&amp;MATCH($S115&amp;$J115,SorP!C:C,0))))</f>
        <v>CN-YN</v>
      </c>
      <c r="U115" s="201"/>
      <c r="V115" s="226">
        <f>IF(C115="",NA(),IF(OR(C115="Smelter not listed",C115="Smelter not yet identified"),MATCH($B115&amp;$D115,'Smelter Look-up'!$J:$J,0),MATCH($B115&amp;$C115,'Smelter Look-up'!$J:$J,0)))</f>
        <v>551</v>
      </c>
      <c r="X115" s="227">
        <f t="shared" si="16"/>
        <v>0</v>
      </c>
      <c r="AB115" s="228" t="str">
        <f t="shared" si="17"/>
        <v>TinYunnan Yunfan Non-ferrous Metals Co., Ltd.</v>
      </c>
    </row>
    <row r="116" spans="1:28" s="227" customFormat="1" ht="126">
      <c r="A116" s="181" t="s">
        <v>2205</v>
      </c>
      <c r="B116" s="182" t="s">
        <v>1125</v>
      </c>
      <c r="C116" s="186" t="s">
        <v>12435</v>
      </c>
      <c r="D116" s="230" t="s">
        <v>12435</v>
      </c>
      <c r="E116" s="182" t="s">
        <v>15902</v>
      </c>
      <c r="F116" s="182" t="s">
        <v>2205</v>
      </c>
      <c r="G116" s="182" t="s">
        <v>15798</v>
      </c>
      <c r="H116" s="183"/>
      <c r="I116" s="184" t="str">
        <f ca="1">IF(ISERROR($V116),"",OFFSET('Smelter Look-up'!$H$4,$V116-4,0))</f>
        <v>Vienna</v>
      </c>
      <c r="J116" s="184" t="str">
        <f ca="1">IF(ISERROR($V116),"",OFFSET('Smelter Look-up'!$I$4,$V116-4,0))</f>
        <v>Wien</v>
      </c>
      <c r="K116" s="224"/>
      <c r="L116" s="224"/>
      <c r="M116" s="224"/>
      <c r="N116" s="224"/>
      <c r="O116" s="224" t="s">
        <v>15903</v>
      </c>
      <c r="P116" s="185"/>
      <c r="Q116" s="225"/>
      <c r="R116" s="182" t="str">
        <f ca="1">IF(ISERROR($V116),"",OFFSET('Smelter Look-up'!$C$4,$V116-4,0)&amp;"")</f>
        <v>Ogussa Osterreichische Gold- und Silber-Scheideanstalt GmbH</v>
      </c>
      <c r="S116" s="181" t="str">
        <f t="shared" ca="1" si="15"/>
        <v>AT</v>
      </c>
      <c r="T116" s="181" t="str">
        <f ca="1">IF(B116="","",IF(ISERROR(MATCH($J116,SorP!$B$1:$B$6279,0)),"",INDIRECT("'SorP'!$A$"&amp;MATCH($S116&amp;$J116,SorP!C:C,0))))</f>
        <v>AT-9</v>
      </c>
      <c r="U116" s="201"/>
      <c r="V116" s="226">
        <f>IF(C116="",NA(),IF(OR(C116="Smelter not listed",C116="Smelter not yet identified"),MATCH($B116&amp;$D116,'Smelter Look-up'!$J:$J,0),MATCH($B116&amp;$C116,'Smelter Look-up'!$J:$J,0)))</f>
        <v>196</v>
      </c>
      <c r="X116" s="227">
        <f t="shared" si="16"/>
        <v>0</v>
      </c>
      <c r="AB116" s="228" t="str">
        <f t="shared" si="17"/>
        <v>GoldOgussa Osterreichische Gold- und Silber-Scheideanstalt GmbH</v>
      </c>
    </row>
    <row r="117" spans="1:28" s="227" customFormat="1" ht="50.4">
      <c r="A117" s="181" t="s">
        <v>15097</v>
      </c>
      <c r="B117" s="182" t="s">
        <v>1126</v>
      </c>
      <c r="C117" s="186" t="s">
        <v>15096</v>
      </c>
      <c r="D117" s="230" t="s">
        <v>15096</v>
      </c>
      <c r="E117" s="182" t="s">
        <v>15801</v>
      </c>
      <c r="F117" s="182" t="s">
        <v>15097</v>
      </c>
      <c r="G117" s="182" t="s">
        <v>15798</v>
      </c>
      <c r="H117" s="183"/>
      <c r="I117" s="184" t="str">
        <f ca="1">IF(ISERROR($V117),"",OFFSET('Smelter Look-up'!$H$4,$V117-4,0))</f>
        <v>Pangkal Pinang</v>
      </c>
      <c r="J117" s="184" t="str">
        <f ca="1">IF(ISERROR($V117),"",OFFSET('Smelter Look-up'!$I$4,$V117-4,0))</f>
        <v>Kepulauan Bangka Belitung</v>
      </c>
      <c r="K117" s="224"/>
      <c r="L117" s="224"/>
      <c r="M117" s="224"/>
      <c r="N117" s="224"/>
      <c r="O117" s="224" t="s">
        <v>15904</v>
      </c>
      <c r="P117" s="185"/>
      <c r="Q117" s="225"/>
      <c r="R117" s="182" t="str">
        <f ca="1">IF(ISERROR($V117),"",OFFSET('Smelter Look-up'!$C$4,$V117-4,0)&amp;"")</f>
        <v>CV Venus Inti Perkasa</v>
      </c>
      <c r="S117" s="181" t="str">
        <f t="shared" ca="1" si="15"/>
        <v>ID</v>
      </c>
      <c r="T117" s="181" t="str">
        <f ca="1">IF(B117="","",IF(ISERROR(MATCH($J117,SorP!$B$1:$B$6279,0)),"",INDIRECT("'SorP'!$A$"&amp;MATCH($S117&amp;$J117,SorP!C:C,0))))</f>
        <v>ID-BB</v>
      </c>
      <c r="U117" s="201"/>
      <c r="V117" s="226">
        <f>IF(C117="",NA(),IF(OR(C117="Smelter not listed",C117="Smelter not yet identified"),MATCH($B117&amp;$D117,'Smelter Look-up'!$J:$J,0),MATCH($B117&amp;$C117,'Smelter Look-up'!$J:$J,0)))</f>
        <v>415</v>
      </c>
      <c r="X117" s="227">
        <f t="shared" si="16"/>
        <v>0</v>
      </c>
      <c r="AB117" s="228" t="str">
        <f t="shared" si="17"/>
        <v>TinCV Venus Inti Perkasa</v>
      </c>
    </row>
    <row r="118" spans="1:28" s="227" customFormat="1" ht="25.2">
      <c r="A118" s="181" t="s">
        <v>13782</v>
      </c>
      <c r="B118" s="182" t="s">
        <v>1125</v>
      </c>
      <c r="C118" s="186" t="s">
        <v>13781</v>
      </c>
      <c r="D118" s="230" t="s">
        <v>13781</v>
      </c>
      <c r="E118" s="182" t="s">
        <v>15803</v>
      </c>
      <c r="F118" s="182" t="s">
        <v>13782</v>
      </c>
      <c r="G118" s="182" t="s">
        <v>15798</v>
      </c>
      <c r="H118" s="183"/>
      <c r="I118" s="184" t="str">
        <f ca="1">IF(ISERROR($V118),"",OFFSET('Smelter Look-up'!$H$4,$V118-4,0))</f>
        <v>Pero</v>
      </c>
      <c r="J118" s="184" t="str">
        <f ca="1">IF(ISERROR($V118),"",OFFSET('Smelter Look-up'!$I$4,$V118-4,0))</f>
        <v>Lombardia</v>
      </c>
      <c r="K118" s="224"/>
      <c r="L118" s="224"/>
      <c r="M118" s="224"/>
      <c r="N118" s="224"/>
      <c r="O118" s="224" t="s">
        <v>15805</v>
      </c>
      <c r="P118" s="185"/>
      <c r="Q118" s="225"/>
      <c r="R118" s="182" t="str">
        <f ca="1">IF(ISERROR($V118),"",OFFSET('Smelter Look-up'!$C$4,$V118-4,0)&amp;"")</f>
        <v>8853 S.p.A.</v>
      </c>
      <c r="S118" s="181" t="str">
        <f t="shared" ca="1" si="15"/>
        <v>IT</v>
      </c>
      <c r="T118" s="181" t="str">
        <f ca="1">IF(B118="","",IF(ISERROR(MATCH($J118,SorP!$B$1:$B$6279,0)),"",INDIRECT("'SorP'!$A$"&amp;MATCH($S118&amp;$J118,SorP!C:C,0))))</f>
        <v>IT-25</v>
      </c>
      <c r="U118" s="201"/>
      <c r="V118" s="226">
        <f>IF(C118="",NA(),IF(OR(C118="Smelter not listed",C118="Smelter not yet identified"),MATCH($B118&amp;$D118,'Smelter Look-up'!$J:$J,0),MATCH($B118&amp;$C118,'Smelter Look-up'!$J:$J,0)))</f>
        <v>5</v>
      </c>
      <c r="X118" s="227">
        <f t="shared" si="16"/>
        <v>0</v>
      </c>
      <c r="AB118" s="228" t="str">
        <f t="shared" si="17"/>
        <v>Gold8853 S.p.A.</v>
      </c>
    </row>
    <row r="119" spans="1:28" s="227" customFormat="1" ht="37.799999999999997">
      <c r="A119" s="181" t="s">
        <v>13867</v>
      </c>
      <c r="B119" s="182" t="s">
        <v>1126</v>
      </c>
      <c r="C119" s="186" t="s">
        <v>13852</v>
      </c>
      <c r="D119" s="230" t="s">
        <v>13852</v>
      </c>
      <c r="E119" s="182" t="s">
        <v>15905</v>
      </c>
      <c r="F119" s="182" t="s">
        <v>13867</v>
      </c>
      <c r="G119" s="182" t="s">
        <v>15798</v>
      </c>
      <c r="H119" s="183"/>
      <c r="I119" s="184" t="str">
        <f ca="1">IF(ISERROR($V119),"",OFFSET('Smelter Look-up'!$H$4,$V119-4,0))</f>
        <v>Kigali</v>
      </c>
      <c r="J119" s="184" t="str">
        <f ca="1">IF(ISERROR($V119),"",OFFSET('Smelter Look-up'!$I$4,$V119-4,0))</f>
        <v>City of Kigali</v>
      </c>
      <c r="K119" s="224"/>
      <c r="L119" s="224"/>
      <c r="M119" s="224"/>
      <c r="N119" s="224"/>
      <c r="O119" s="224" t="s">
        <v>15805</v>
      </c>
      <c r="P119" s="185"/>
      <c r="Q119" s="225"/>
      <c r="R119" s="182" t="str">
        <f ca="1">IF(ISERROR($V119),"",OFFSET('Smelter Look-up'!$C$4,$V119-4,0)&amp;"")</f>
        <v>Luna Smelter, Ltd.</v>
      </c>
      <c r="S119" s="181" t="str">
        <f t="shared" ca="1" si="15"/>
        <v>RW</v>
      </c>
      <c r="T119" s="181" t="str">
        <f ca="1">IF(B119="","",IF(ISERROR(MATCH($J119,SorP!$B$1:$B$6279,0)),"",INDIRECT("'SorP'!$A$"&amp;MATCH($S119&amp;$J119,SorP!C:C,0))))</f>
        <v>RW-01</v>
      </c>
      <c r="U119" s="201"/>
      <c r="V119" s="226">
        <f>IF(C119="",NA(),IF(OR(C119="Smelter not listed",C119="Smelter not yet identified"),MATCH($B119&amp;$D119,'Smelter Look-up'!$J:$J,0),MATCH($B119&amp;$C119,'Smelter Look-up'!$J:$J,0)))</f>
        <v>456</v>
      </c>
      <c r="X119" s="227">
        <f t="shared" si="16"/>
        <v>0</v>
      </c>
      <c r="AB119" s="228" t="str">
        <f t="shared" si="17"/>
        <v>TinLuna Smelter, Ltd.</v>
      </c>
    </row>
    <row r="120" spans="1:28" s="227" customFormat="1" ht="151.19999999999999">
      <c r="A120" s="181" t="s">
        <v>15089</v>
      </c>
      <c r="B120" s="182" t="s">
        <v>1126</v>
      </c>
      <c r="C120" s="186" t="s">
        <v>15088</v>
      </c>
      <c r="D120" s="230" t="s">
        <v>15088</v>
      </c>
      <c r="E120" s="182" t="s">
        <v>15858</v>
      </c>
      <c r="F120" s="182" t="s">
        <v>15089</v>
      </c>
      <c r="G120" s="182" t="s">
        <v>15798</v>
      </c>
      <c r="H120" s="183"/>
      <c r="I120" s="184" t="str">
        <f ca="1">IF(ISERROR($V120),"",OFFSET('Smelter Look-up'!$H$4,$V120-4,0))</f>
        <v>São José</v>
      </c>
      <c r="J120" s="184" t="str">
        <f ca="1">IF(ISERROR($V120),"",OFFSET('Smelter Look-up'!$I$4,$V120-4,0))</f>
        <v>Santa Catarina</v>
      </c>
      <c r="K120" s="224"/>
      <c r="L120" s="224"/>
      <c r="M120" s="224"/>
      <c r="N120" s="224"/>
      <c r="O120" s="224" t="s">
        <v>15805</v>
      </c>
      <c r="P120" s="185"/>
      <c r="Q120" s="225"/>
      <c r="R120" s="182" t="str">
        <f ca="1">IF(ISERROR($V120),"",OFFSET('Smelter Look-up'!$C$4,$V120-4,0)&amp;"")</f>
        <v>CRM Fundicao De Metais E Comercio De Equipamentos Eletronicos Do Brasil Ltda</v>
      </c>
      <c r="S120" s="181" t="str">
        <f t="shared" ca="1" si="15"/>
        <v>BR</v>
      </c>
      <c r="T120" s="181" t="str">
        <f ca="1">IF(B120="","",IF(ISERROR(MATCH($J120,SorP!$B$1:$B$6279,0)),"",INDIRECT("'SorP'!$A$"&amp;MATCH($S120&amp;$J120,SorP!C:C,0))))</f>
        <v>BR-SC</v>
      </c>
      <c r="U120" s="201"/>
      <c r="V120" s="226">
        <f>IF(C120="",NA(),IF(OR(C120="Smelter not listed",C120="Smelter not yet identified"),MATCH($B120&amp;$D120,'Smelter Look-up'!$J:$J,0),MATCH($B120&amp;$C120,'Smelter Look-up'!$J:$J,0)))</f>
        <v>409</v>
      </c>
      <c r="X120" s="227">
        <f t="shared" si="16"/>
        <v>0</v>
      </c>
      <c r="AB120" s="228" t="str">
        <f t="shared" si="17"/>
        <v>TinCRM Fundicao De Metais E Comercio De Equipamentos Eletronicos Do Brasil Ltda</v>
      </c>
    </row>
    <row r="121" spans="1:28" s="227" customFormat="1" ht="37.799999999999997">
      <c r="A121" s="181" t="s">
        <v>658</v>
      </c>
      <c r="B121" s="182" t="s">
        <v>1125</v>
      </c>
      <c r="C121" s="186" t="s">
        <v>1219</v>
      </c>
      <c r="D121" s="230" t="s">
        <v>1219</v>
      </c>
      <c r="E121" s="182" t="s">
        <v>15832</v>
      </c>
      <c r="F121" s="182" t="s">
        <v>658</v>
      </c>
      <c r="G121" s="182" t="s">
        <v>15798</v>
      </c>
      <c r="H121" s="183"/>
      <c r="I121" s="184" t="str">
        <f ca="1">IF(ISERROR($V121),"",OFFSET('Smelter Look-up'!$H$4,$V121-4,0))</f>
        <v>Hamburg</v>
      </c>
      <c r="J121" s="184" t="str">
        <f ca="1">IF(ISERROR($V121),"",OFFSET('Smelter Look-up'!$I$4,$V121-4,0))</f>
        <v>Hamburg</v>
      </c>
      <c r="K121" s="224"/>
      <c r="L121" s="224"/>
      <c r="M121" s="224"/>
      <c r="N121" s="224"/>
      <c r="O121" s="224" t="s">
        <v>15906</v>
      </c>
      <c r="P121" s="185"/>
      <c r="Q121" s="225"/>
      <c r="R121" s="182" t="str">
        <f ca="1">IF(ISERROR($V121),"",OFFSET('Smelter Look-up'!$C$4,$V121-4,0)&amp;"")</f>
        <v>Aurubis AG</v>
      </c>
      <c r="S121" s="181" t="str">
        <f t="shared" ca="1" si="15"/>
        <v>DE</v>
      </c>
      <c r="T121" s="181" t="str">
        <f ca="1">IF(B121="","",IF(ISERROR(MATCH($J121,SorP!$B$1:$B$6279,0)),"",INDIRECT("'SorP'!$A$"&amp;MATCH($S121&amp;$J121,SorP!C:C,0))))</f>
        <v>DE-HH</v>
      </c>
      <c r="U121" s="201"/>
      <c r="V121" s="226">
        <f>IF(C121="",NA(),IF(OR(C121="Smelter not listed",C121="Smelter not yet identified"),MATCH($B121&amp;$D121,'Smelter Look-up'!$J:$J,0),MATCH($B121&amp;$C121,'Smelter Look-up'!$J:$J,0)))</f>
        <v>37</v>
      </c>
      <c r="X121" s="227">
        <f t="shared" si="16"/>
        <v>0</v>
      </c>
      <c r="AB121" s="228" t="str">
        <f t="shared" si="17"/>
        <v>GoldAurubis AG</v>
      </c>
    </row>
    <row r="122" spans="1:28" s="227" customFormat="1" ht="214.2">
      <c r="A122" s="181" t="s">
        <v>777</v>
      </c>
      <c r="B122" s="182" t="s">
        <v>1126</v>
      </c>
      <c r="C122" s="186" t="s">
        <v>13803</v>
      </c>
      <c r="D122" s="230" t="s">
        <v>13803</v>
      </c>
      <c r="E122" s="182" t="s">
        <v>15826</v>
      </c>
      <c r="F122" s="182" t="s">
        <v>777</v>
      </c>
      <c r="G122" s="182" t="s">
        <v>15798</v>
      </c>
      <c r="H122" s="183"/>
      <c r="I122" s="184" t="str">
        <f ca="1">IF(ISERROR($V122),"",OFFSET('Smelter Look-up'!$H$4,$V122-4,0))</f>
        <v>Oruro</v>
      </c>
      <c r="J122" s="184" t="str">
        <f ca="1">IF(ISERROR($V122),"",OFFSET('Smelter Look-up'!$I$4,$V122-4,0))</f>
        <v>Oruro</v>
      </c>
      <c r="K122" s="224"/>
      <c r="L122" s="224"/>
      <c r="M122" s="224"/>
      <c r="N122" s="224"/>
      <c r="O122" s="224" t="s">
        <v>15907</v>
      </c>
      <c r="P122" s="185"/>
      <c r="Q122" s="225"/>
      <c r="R122" s="182" t="str">
        <f ca="1">IF(ISERROR($V122),"",OFFSET('Smelter Look-up'!$C$4,$V122-4,0)&amp;"")</f>
        <v>Operaciones Metalurgicas S.A.</v>
      </c>
      <c r="S122" s="181" t="str">
        <f t="shared" ca="1" si="15"/>
        <v>Unknown</v>
      </c>
      <c r="T122" s="181" t="e">
        <f ca="1">IF(B122="","",IF(ISERROR(MATCH($J122,SorP!$B$1:$B$6279,0)),"",INDIRECT("'SorP'!$A$"&amp;MATCH($S122&amp;$J122,SorP!C:C,0))))</f>
        <v>#N/A</v>
      </c>
      <c r="U122" s="201"/>
      <c r="V122" s="226">
        <f>IF(C122="",NA(),IF(OR(C122="Smelter not listed",C122="Smelter not yet identified"),MATCH($B122&amp;$D122,'Smelter Look-up'!$J:$J,0),MATCH($B122&amp;$C122,'Smelter Look-up'!$J:$J,0)))</f>
        <v>482</v>
      </c>
      <c r="X122" s="227">
        <f t="shared" si="16"/>
        <v>0</v>
      </c>
      <c r="AB122" s="228" t="str">
        <f t="shared" si="17"/>
        <v>TinOperaciones Metalurgicas S.A.</v>
      </c>
    </row>
    <row r="123" spans="1:28" s="227" customFormat="1" ht="50.4">
      <c r="A123" s="181" t="s">
        <v>13866</v>
      </c>
      <c r="B123" s="182" t="s">
        <v>1125</v>
      </c>
      <c r="C123" s="186" t="s">
        <v>13850</v>
      </c>
      <c r="D123" s="230" t="s">
        <v>13850</v>
      </c>
      <c r="E123" s="182" t="s">
        <v>15806</v>
      </c>
      <c r="F123" s="182" t="s">
        <v>13866</v>
      </c>
      <c r="G123" s="182" t="s">
        <v>15798</v>
      </c>
      <c r="H123" s="183"/>
      <c r="I123" s="184" t="str">
        <f ca="1">IF(ISERROR($V123),"",OFFSET('Smelter Look-up'!$H$4,$V123-4,0))</f>
        <v>Mumbai</v>
      </c>
      <c r="J123" s="184" t="str">
        <f ca="1">IF(ISERROR($V123),"",OFFSET('Smelter Look-up'!$I$4,$V123-4,0))</f>
        <v>Mahārāshtra</v>
      </c>
      <c r="K123" s="224"/>
      <c r="L123" s="224"/>
      <c r="M123" s="224"/>
      <c r="N123" s="224"/>
      <c r="O123" s="224" t="s">
        <v>15805</v>
      </c>
      <c r="P123" s="185"/>
      <c r="Q123" s="225"/>
      <c r="R123" s="182" t="str">
        <f ca="1">IF(ISERROR($V123),"",OFFSET('Smelter Look-up'!$C$4,$V123-4,0)&amp;"")</f>
        <v>Shirpur Gold Refinery Ltd.</v>
      </c>
      <c r="S123" s="181" t="str">
        <f t="shared" ca="1" si="15"/>
        <v>IN</v>
      </c>
      <c r="T123" s="181" t="str">
        <f ca="1">IF(B123="","",IF(ISERROR(MATCH($J123,SorP!$B$1:$B$6279,0)),"",INDIRECT("'SorP'!$A$"&amp;MATCH($S123&amp;$J123,SorP!C:C,0))))</f>
        <v>IN-MH</v>
      </c>
      <c r="U123" s="201"/>
      <c r="V123" s="226">
        <f>IF(C123="",NA(),IF(OR(C123="Smelter not listed",C123="Smelter not yet identified"),MATCH($B123&amp;$D123,'Smelter Look-up'!$J:$J,0),MATCH($B123&amp;$C123,'Smelter Look-up'!$J:$J,0)))</f>
        <v>250</v>
      </c>
      <c r="X123" s="227">
        <f t="shared" si="16"/>
        <v>0</v>
      </c>
      <c r="AB123" s="228" t="str">
        <f t="shared" si="17"/>
        <v>GoldShirpur Gold Refinery Ltd.</v>
      </c>
    </row>
    <row r="124" spans="1:28" s="227" customFormat="1" ht="100.8">
      <c r="A124" s="181" t="s">
        <v>745</v>
      </c>
      <c r="B124" s="182" t="s">
        <v>1127</v>
      </c>
      <c r="C124" s="186" t="s">
        <v>2</v>
      </c>
      <c r="D124" s="230" t="s">
        <v>2</v>
      </c>
      <c r="E124" s="182" t="s">
        <v>15813</v>
      </c>
      <c r="F124" s="182" t="s">
        <v>745</v>
      </c>
      <c r="G124" s="182" t="s">
        <v>15798</v>
      </c>
      <c r="H124" s="183"/>
      <c r="I124" s="184" t="str">
        <f ca="1">IF(ISERROR($V124),"",OFFSET('Smelter Look-up'!$H$4,$V124-4,0))</f>
        <v>Changsha</v>
      </c>
      <c r="J124" s="184" t="str">
        <f ca="1">IF(ISERROR($V124),"",OFFSET('Smelter Look-up'!$I$4,$V124-4,0))</f>
        <v>Hunan Sheng</v>
      </c>
      <c r="K124" s="224"/>
      <c r="L124" s="224"/>
      <c r="M124" s="224"/>
      <c r="N124" s="224"/>
      <c r="O124" s="224" t="s">
        <v>15908</v>
      </c>
      <c r="P124" s="185"/>
      <c r="Q124" s="225"/>
      <c r="R124" s="182" t="str">
        <f ca="1">IF(ISERROR($V124),"",OFFSET('Smelter Look-up'!$C$4,$V124-4,0)&amp;"")</f>
        <v>Changsha South Tantalum Niobium Co., Ltd.</v>
      </c>
      <c r="S124" s="181" t="str">
        <f t="shared" ca="1" si="15"/>
        <v>CN</v>
      </c>
      <c r="T124" s="181" t="str">
        <f ca="1">IF(B124="","",IF(ISERROR(MATCH($J124,SorP!$B$1:$B$6279,0)),"",INDIRECT("'SorP'!$A$"&amp;MATCH($S124&amp;$J124,SorP!C:C,0))))</f>
        <v>CN-HN</v>
      </c>
      <c r="U124" s="201"/>
      <c r="V124" s="226">
        <f>IF(C124="",NA(),IF(OR(C124="Smelter not listed",C124="Smelter not yet identified"),MATCH($B124&amp;$D124,'Smelter Look-up'!$J:$J,0),MATCH($B124&amp;$C124,'Smelter Look-up'!$J:$J,0)))</f>
        <v>324</v>
      </c>
      <c r="X124" s="227">
        <f t="shared" si="16"/>
        <v>0</v>
      </c>
      <c r="AB124" s="228" t="str">
        <f t="shared" si="17"/>
        <v>TantalumChangsha South Tantalum Niobium Co., Ltd.</v>
      </c>
    </row>
    <row r="125" spans="1:28" s="227" customFormat="1" ht="25.2">
      <c r="A125" s="181" t="s">
        <v>691</v>
      </c>
      <c r="B125" s="182" t="s">
        <v>1125</v>
      </c>
      <c r="C125" s="186" t="s">
        <v>1605</v>
      </c>
      <c r="D125" s="230" t="s">
        <v>1605</v>
      </c>
      <c r="E125" s="182" t="s">
        <v>15814</v>
      </c>
      <c r="F125" s="182" t="s">
        <v>691</v>
      </c>
      <c r="G125" s="182" t="s">
        <v>15798</v>
      </c>
      <c r="H125" s="183"/>
      <c r="I125" s="184" t="str">
        <f ca="1">IF(ISERROR($V125),"",OFFSET('Smelter Look-up'!$H$4,$V125-4,0))</f>
        <v>Ust-Kamenogorsk</v>
      </c>
      <c r="J125" s="184" t="str">
        <f ca="1">IF(ISERROR($V125),"",OFFSET('Smelter Look-up'!$I$4,$V125-4,0))</f>
        <v>Qaraghandy oblysy</v>
      </c>
      <c r="K125" s="224"/>
      <c r="L125" s="224"/>
      <c r="M125" s="224"/>
      <c r="N125" s="224"/>
      <c r="O125" s="224" t="s">
        <v>15909</v>
      </c>
      <c r="P125" s="185"/>
      <c r="Q125" s="225"/>
      <c r="R125" s="182" t="str">
        <f ca="1">IF(ISERROR($V125),"",OFFSET('Smelter Look-up'!$C$4,$V125-4,0)&amp;"")</f>
        <v>Kazzinc</v>
      </c>
      <c r="S125" s="181" t="str">
        <f t="shared" ca="1" si="15"/>
        <v>KZ</v>
      </c>
      <c r="T125" s="181" t="str">
        <f ca="1">IF(B125="","",IF(ISERROR(MATCH($J125,SorP!$B$1:$B$6279,0)),"",INDIRECT("'SorP'!$A$"&amp;MATCH($S125&amp;$J125,SorP!C:C,0))))</f>
        <v>KZ-KAR</v>
      </c>
      <c r="U125" s="201"/>
      <c r="V125" s="226">
        <f>IF(C125="",NA(),IF(OR(C125="Smelter not listed",C125="Smelter not yet identified"),MATCH($B125&amp;$D125,'Smelter Look-up'!$J:$J,0),MATCH($B125&amp;$C125,'Smelter Look-up'!$J:$J,0)))</f>
        <v>136</v>
      </c>
      <c r="X125" s="227">
        <f t="shared" si="16"/>
        <v>0</v>
      </c>
      <c r="AB125" s="228" t="str">
        <f t="shared" si="17"/>
        <v>GoldKazzinc</v>
      </c>
    </row>
    <row r="126" spans="1:28" s="227" customFormat="1" ht="50.4">
      <c r="A126" s="181" t="s">
        <v>15528</v>
      </c>
      <c r="B126" s="182" t="s">
        <v>1125</v>
      </c>
      <c r="C126" s="186" t="s">
        <v>15527</v>
      </c>
      <c r="D126" s="230" t="s">
        <v>15527</v>
      </c>
      <c r="E126" s="182" t="s">
        <v>15910</v>
      </c>
      <c r="F126" s="182" t="s">
        <v>15528</v>
      </c>
      <c r="G126" s="182" t="s">
        <v>15798</v>
      </c>
      <c r="H126" s="183"/>
      <c r="I126" s="184" t="str">
        <f ca="1">IF(ISERROR($V126),"",OFFSET('Smelter Look-up'!$H$4,$V126-4,0))</f>
        <v>Dubai</v>
      </c>
      <c r="J126" s="184" t="str">
        <f ca="1">IF(ISERROR($V126),"",OFFSET('Smelter Look-up'!$I$4,$V126-4,0))</f>
        <v>Dubayy</v>
      </c>
      <c r="K126" s="224"/>
      <c r="L126" s="224"/>
      <c r="M126" s="224"/>
      <c r="N126" s="224"/>
      <c r="O126" s="224" t="s">
        <v>15805</v>
      </c>
      <c r="P126" s="185"/>
      <c r="Q126" s="225"/>
      <c r="R126" s="182" t="str">
        <f ca="1">IF(ISERROR($V126),"",OFFSET('Smelter Look-up'!$C$4,$V126-4,0)&amp;"")</f>
        <v>Sam Precious Metals</v>
      </c>
      <c r="S126" s="181" t="str">
        <f t="shared" ca="1" si="15"/>
        <v>AE</v>
      </c>
      <c r="T126" s="181" t="str">
        <f ca="1">IF(B126="","",IF(ISERROR(MATCH($J126,SorP!$B$1:$B$6279,0)),"",INDIRECT("'SorP'!$A$"&amp;MATCH($S126&amp;$J126,SorP!C:C,0))))</f>
        <v>AE-DU</v>
      </c>
      <c r="U126" s="201"/>
      <c r="V126" s="226">
        <f>IF(C126="",NA(),IF(OR(C126="Smelter not listed",C126="Smelter not yet identified"),MATCH($B126&amp;$D126,'Smelter Look-up'!$J:$J,0),MATCH($B126&amp;$C126,'Smelter Look-up'!$J:$J,0)))</f>
        <v>227</v>
      </c>
      <c r="X126" s="227">
        <f t="shared" si="16"/>
        <v>0</v>
      </c>
      <c r="AB126" s="228" t="str">
        <f t="shared" si="17"/>
        <v>GoldSam Precious Metals</v>
      </c>
    </row>
    <row r="127" spans="1:28" s="227" customFormat="1" ht="50.4">
      <c r="A127" s="181" t="s">
        <v>665</v>
      </c>
      <c r="B127" s="182" t="s">
        <v>1125</v>
      </c>
      <c r="C127" s="186" t="s">
        <v>2493</v>
      </c>
      <c r="D127" s="230" t="s">
        <v>2493</v>
      </c>
      <c r="E127" s="182" t="s">
        <v>15860</v>
      </c>
      <c r="F127" s="182" t="s">
        <v>665</v>
      </c>
      <c r="G127" s="182" t="s">
        <v>15798</v>
      </c>
      <c r="H127" s="183"/>
      <c r="I127" s="184" t="str">
        <f ca="1">IF(ISERROR($V127),"",OFFSET('Smelter Look-up'!$H$4,$V127-4,0))</f>
        <v>Biel-Bienne</v>
      </c>
      <c r="J127" s="184" t="str">
        <f ca="1">IF(ISERROR($V127),"",OFFSET('Smelter Look-up'!$I$4,$V127-4,0))</f>
        <v>Bern</v>
      </c>
      <c r="K127" s="224"/>
      <c r="L127" s="224"/>
      <c r="M127" s="224"/>
      <c r="N127" s="224"/>
      <c r="O127" s="224" t="s">
        <v>15911</v>
      </c>
      <c r="P127" s="185"/>
      <c r="Q127" s="225"/>
      <c r="R127" s="182" t="str">
        <f ca="1">IF(ISERROR($V127),"",OFFSET('Smelter Look-up'!$C$4,$V127-4,0)&amp;"")</f>
        <v>Cendres + Metaux S.A.</v>
      </c>
      <c r="S127" s="181" t="str">
        <f t="shared" ca="1" si="15"/>
        <v>CH</v>
      </c>
      <c r="T127" s="181" t="str">
        <f ca="1">IF(B127="","",IF(ISERROR(MATCH($J127,SorP!$B$1:$B$6279,0)),"",INDIRECT("'SorP'!$A$"&amp;MATCH($S127&amp;$J127,SorP!C:C,0))))</f>
        <v>CH-BE</v>
      </c>
      <c r="U127" s="201"/>
      <c r="V127" s="226">
        <f>IF(C127="",NA(),IF(OR(C127="Smelter not listed",C127="Smelter not yet identified"),MATCH($B127&amp;$D127,'Smelter Look-up'!$J:$J,0),MATCH($B127&amp;$C127,'Smelter Look-up'!$J:$J,0)))</f>
        <v>49</v>
      </c>
      <c r="X127" s="227">
        <f t="shared" si="16"/>
        <v>0</v>
      </c>
      <c r="AB127" s="228" t="str">
        <f t="shared" si="17"/>
        <v>GoldCendres + Metaux S.A.</v>
      </c>
    </row>
    <row r="128" spans="1:28" s="227" customFormat="1" ht="50.4">
      <c r="A128" s="181" t="s">
        <v>15443</v>
      </c>
      <c r="B128" s="182" t="s">
        <v>1125</v>
      </c>
      <c r="C128" s="186" t="s">
        <v>15442</v>
      </c>
      <c r="D128" s="230" t="s">
        <v>15442</v>
      </c>
      <c r="E128" s="182" t="s">
        <v>15912</v>
      </c>
      <c r="F128" s="182" t="s">
        <v>15443</v>
      </c>
      <c r="G128" s="182" t="s">
        <v>15798</v>
      </c>
      <c r="H128" s="183"/>
      <c r="I128" s="184" t="str">
        <f ca="1">IF(ISERROR($V128),"",OFFSET('Smelter Look-up'!$H$4,$V128-4,0))</f>
        <v>Gondomar</v>
      </c>
      <c r="J128" s="184" t="str">
        <f ca="1">IF(ISERROR($V128),"",OFFSET('Smelter Look-up'!$I$4,$V128-4,0))</f>
        <v>Porto</v>
      </c>
      <c r="K128" s="224"/>
      <c r="L128" s="224"/>
      <c r="M128" s="224"/>
      <c r="N128" s="224"/>
      <c r="O128" s="224" t="s">
        <v>15805</v>
      </c>
      <c r="P128" s="185"/>
      <c r="Q128" s="225"/>
      <c r="R128" s="182" t="str">
        <f ca="1">IF(ISERROR($V128),"",OFFSET('Smelter Look-up'!$C$4,$V128-4,0)&amp;"")</f>
        <v>Albino Mountinho Lda.</v>
      </c>
      <c r="S128" s="181" t="str">
        <f t="shared" ca="1" si="15"/>
        <v>PT</v>
      </c>
      <c r="T128" s="181" t="str">
        <f ca="1">IF(B128="","",IF(ISERROR(MATCH($J128,SorP!$B$1:$B$6279,0)),"",INDIRECT("'SorP'!$A$"&amp;MATCH($S128&amp;$J128,SorP!C:C,0))))</f>
        <v>PT-13</v>
      </c>
      <c r="U128" s="201"/>
      <c r="V128" s="226">
        <f>IF(C128="",NA(),IF(OR(C128="Smelter not listed",C128="Smelter not yet identified"),MATCH($B128&amp;$D128,'Smelter Look-up'!$J:$J,0),MATCH($B128&amp;$C128,'Smelter Look-up'!$J:$J,0)))</f>
        <v>17</v>
      </c>
      <c r="X128" s="227">
        <f t="shared" si="16"/>
        <v>0</v>
      </c>
      <c r="AB128" s="228" t="str">
        <f t="shared" si="17"/>
        <v>GoldAlbino Mountinho Lda.</v>
      </c>
    </row>
    <row r="129" spans="1:28" s="227" customFormat="1" ht="214.2">
      <c r="A129" s="181" t="s">
        <v>779</v>
      </c>
      <c r="B129" s="182" t="s">
        <v>1126</v>
      </c>
      <c r="C129" s="186" t="s">
        <v>627</v>
      </c>
      <c r="D129" s="230" t="s">
        <v>627</v>
      </c>
      <c r="E129" s="182" t="s">
        <v>15801</v>
      </c>
      <c r="F129" s="182" t="s">
        <v>779</v>
      </c>
      <c r="G129" s="182" t="s">
        <v>15798</v>
      </c>
      <c r="H129" s="183"/>
      <c r="I129" s="184" t="str">
        <f ca="1">IF(ISERROR($V129),"",OFFSET('Smelter Look-up'!$H$4,$V129-4,0))</f>
        <v>Sungailiat</v>
      </c>
      <c r="J129" s="184" t="str">
        <f ca="1">IF(ISERROR($V129),"",OFFSET('Smelter Look-up'!$I$4,$V129-4,0))</f>
        <v>Kepulauan Bangka Belitung</v>
      </c>
      <c r="K129" s="224"/>
      <c r="L129" s="224"/>
      <c r="M129" s="224"/>
      <c r="N129" s="224"/>
      <c r="O129" s="224" t="s">
        <v>15913</v>
      </c>
      <c r="P129" s="185"/>
      <c r="Q129" s="225"/>
      <c r="R129" s="182" t="str">
        <f ca="1">IF(ISERROR($V129),"",OFFSET('Smelter Look-up'!$C$4,$V129-4,0)&amp;"")</f>
        <v>PT Mitra Stania Prima</v>
      </c>
      <c r="S129" s="181" t="str">
        <f t="shared" ca="1" si="15"/>
        <v>ID</v>
      </c>
      <c r="T129" s="181" t="str">
        <f ca="1">IF(B129="","",IF(ISERROR(MATCH($J129,SorP!$B$1:$B$6279,0)),"",INDIRECT("'SorP'!$A$"&amp;MATCH($S129&amp;$J129,SorP!C:C,0))))</f>
        <v>ID-BB</v>
      </c>
      <c r="U129" s="201"/>
      <c r="V129" s="226">
        <f>IF(C129="",NA(),IF(OR(C129="Smelter not listed",C129="Smelter not yet identified"),MATCH($B129&amp;$D129,'Smelter Look-up'!$J:$J,0),MATCH($B129&amp;$C129,'Smelter Look-up'!$J:$J,0)))</f>
        <v>500</v>
      </c>
      <c r="X129" s="227">
        <f t="shared" si="16"/>
        <v>0</v>
      </c>
      <c r="AB129" s="228" t="str">
        <f t="shared" si="17"/>
        <v>TinPT Mitra Stania Prima</v>
      </c>
    </row>
    <row r="130" spans="1:28" s="227" customFormat="1" ht="214.2">
      <c r="A130" s="181" t="s">
        <v>780</v>
      </c>
      <c r="B130" s="182" t="s">
        <v>1126</v>
      </c>
      <c r="C130" s="186" t="s">
        <v>2157</v>
      </c>
      <c r="D130" s="230" t="s">
        <v>2157</v>
      </c>
      <c r="E130" s="182" t="s">
        <v>15801</v>
      </c>
      <c r="F130" s="182" t="s">
        <v>780</v>
      </c>
      <c r="G130" s="182" t="s">
        <v>15798</v>
      </c>
      <c r="H130" s="183"/>
      <c r="I130" s="184" t="str">
        <f ca="1">IF(ISERROR($V130),"",OFFSET('Smelter Look-up'!$H$4,$V130-4,0))</f>
        <v>Sungailiat</v>
      </c>
      <c r="J130" s="184" t="str">
        <f ca="1">IF(ISERROR($V130),"",OFFSET('Smelter Look-up'!$I$4,$V130-4,0))</f>
        <v>Kepulauan Bangka Belitung</v>
      </c>
      <c r="K130" s="224"/>
      <c r="L130" s="224"/>
      <c r="M130" s="224"/>
      <c r="N130" s="224"/>
      <c r="O130" s="224" t="s">
        <v>15914</v>
      </c>
      <c r="P130" s="185"/>
      <c r="Q130" s="225"/>
      <c r="R130" s="182" t="str">
        <f ca="1">IF(ISERROR($V130),"",OFFSET('Smelter Look-up'!$C$4,$V130-4,0)&amp;"")</f>
        <v>PT Refined Bangka Tin</v>
      </c>
      <c r="S130" s="181" t="str">
        <f t="shared" ca="1" si="15"/>
        <v>ID</v>
      </c>
      <c r="T130" s="181" t="str">
        <f ca="1">IF(B130="","",IF(ISERROR(MATCH($J130,SorP!$B$1:$B$6279,0)),"",INDIRECT("'SorP'!$A$"&amp;MATCH($S130&amp;$J130,SorP!C:C,0))))</f>
        <v>ID-BB</v>
      </c>
      <c r="U130" s="201"/>
      <c r="V130" s="226">
        <f>IF(C130="",NA(),IF(OR(C130="Smelter not listed",C130="Smelter not yet identified"),MATCH($B130&amp;$D130,'Smelter Look-up'!$J:$J,0),MATCH($B130&amp;$C130,'Smelter Look-up'!$J:$J,0)))</f>
        <v>507</v>
      </c>
      <c r="X130" s="227">
        <f t="shared" si="16"/>
        <v>0</v>
      </c>
      <c r="AB130" s="228" t="str">
        <f t="shared" si="17"/>
        <v>TinPT Refined Bangka Tin</v>
      </c>
    </row>
    <row r="131" spans="1:28" s="227" customFormat="1" ht="214.2">
      <c r="A131" s="181" t="s">
        <v>15471</v>
      </c>
      <c r="B131" s="182" t="s">
        <v>1126</v>
      </c>
      <c r="C131" s="186" t="s">
        <v>15470</v>
      </c>
      <c r="D131" s="230" t="s">
        <v>15470</v>
      </c>
      <c r="E131" s="182" t="s">
        <v>15801</v>
      </c>
      <c r="F131" s="182" t="s">
        <v>15471</v>
      </c>
      <c r="G131" s="182" t="s">
        <v>15798</v>
      </c>
      <c r="H131" s="183"/>
      <c r="I131" s="184" t="str">
        <f ca="1">IF(ISERROR($V131),"",OFFSET('Smelter Look-up'!$H$4,$V131-4,0))</f>
        <v>Pangkal Pinang</v>
      </c>
      <c r="J131" s="184" t="str">
        <f ca="1">IF(ISERROR($V131),"",OFFSET('Smelter Look-up'!$I$4,$V131-4,0))</f>
        <v>Kepulauan Bangka Belitung</v>
      </c>
      <c r="K131" s="224"/>
      <c r="L131" s="224"/>
      <c r="M131" s="224"/>
      <c r="N131" s="224"/>
      <c r="O131" s="224" t="s">
        <v>15915</v>
      </c>
      <c r="P131" s="185"/>
      <c r="Q131" s="225"/>
      <c r="R131" s="182" t="str">
        <f ca="1">IF(ISERROR($V131),"",OFFSET('Smelter Look-up'!$C$4,$V131-4,0)&amp;"")</f>
        <v>PT Bukit Timah</v>
      </c>
      <c r="S131" s="181" t="str">
        <f t="shared" ca="1" si="15"/>
        <v>ID</v>
      </c>
      <c r="T131" s="181" t="str">
        <f ca="1">IF(B131="","",IF(ISERROR(MATCH($J131,SorP!$B$1:$B$6279,0)),"",INDIRECT("'SorP'!$A$"&amp;MATCH($S131&amp;$J131,SorP!C:C,0))))</f>
        <v>ID-BB</v>
      </c>
      <c r="U131" s="201"/>
      <c r="V131" s="226">
        <f>IF(C131="",NA(),IF(OR(C131="Smelter not listed",C131="Smelter not yet identified"),MATCH($B131&amp;$D131,'Smelter Look-up'!$J:$J,0),MATCH($B131&amp;$C131,'Smelter Look-up'!$J:$J,0)))</f>
        <v>495</v>
      </c>
      <c r="X131" s="227">
        <f t="shared" si="16"/>
        <v>0</v>
      </c>
      <c r="AB131" s="228" t="str">
        <f t="shared" si="17"/>
        <v>TinPT Bukit Timah</v>
      </c>
    </row>
    <row r="132" spans="1:28" s="227" customFormat="1" ht="113.4">
      <c r="A132" s="181" t="s">
        <v>15916</v>
      </c>
      <c r="B132" s="182" t="s">
        <v>1126</v>
      </c>
      <c r="C132" s="186" t="s">
        <v>15917</v>
      </c>
      <c r="D132" s="230" t="s">
        <v>15917</v>
      </c>
      <c r="E132" s="182" t="s">
        <v>15918</v>
      </c>
      <c r="F132" s="182" t="s">
        <v>15916</v>
      </c>
      <c r="G132" s="182" t="s">
        <v>15798</v>
      </c>
      <c r="H132" s="183"/>
      <c r="I132" s="184" t="str">
        <f ca="1">IF(ISERROR($V132),"",OFFSET('Smelter Look-up'!$H$4,$V132-4,0))</f>
        <v/>
      </c>
      <c r="J132" s="184" t="str">
        <f ca="1">IF(ISERROR($V132),"",OFFSET('Smelter Look-up'!$I$4,$V132-4,0))</f>
        <v/>
      </c>
      <c r="K132" s="224"/>
      <c r="L132" s="224"/>
      <c r="M132" s="224"/>
      <c r="N132" s="224"/>
      <c r="O132" s="224" t="s">
        <v>15805</v>
      </c>
      <c r="P132" s="185"/>
      <c r="Q132" s="225"/>
      <c r="R132" s="182" t="str">
        <f ca="1">IF(ISERROR($V132),"",OFFSET('Smelter Look-up'!$C$4,$V132-4,0)&amp;"")</f>
        <v/>
      </c>
      <c r="S132" s="181" t="str">
        <f t="shared" ca="1" si="15"/>
        <v>MY</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si="16"/>
        <v>0</v>
      </c>
      <c r="AB132" s="228" t="str">
        <f t="shared" si="17"/>
        <v>TinMalaysia Smelting Corporation Berhad (Port Klang)</v>
      </c>
    </row>
    <row r="133" spans="1:28" s="227" customFormat="1" ht="50.4">
      <c r="A133" s="181" t="s">
        <v>15525</v>
      </c>
      <c r="B133" s="182" t="s">
        <v>1125</v>
      </c>
      <c r="C133" s="186" t="s">
        <v>15524</v>
      </c>
      <c r="D133" s="230" t="s">
        <v>15524</v>
      </c>
      <c r="E133" s="182" t="s">
        <v>15858</v>
      </c>
      <c r="F133" s="182" t="s">
        <v>15525</v>
      </c>
      <c r="G133" s="182" t="s">
        <v>15798</v>
      </c>
      <c r="H133" s="183"/>
      <c r="I133" s="184" t="str">
        <f ca="1">IF(ISERROR($V133),"",OFFSET('Smelter Look-up'!$H$4,$V133-4,0))</f>
        <v>Manaus</v>
      </c>
      <c r="J133" s="184" t="str">
        <f ca="1">IF(ISERROR($V133),"",OFFSET('Smelter Look-up'!$I$4,$V133-4,0))</f>
        <v>Amazonas</v>
      </c>
      <c r="K133" s="224"/>
      <c r="L133" s="224"/>
      <c r="M133" s="224"/>
      <c r="N133" s="224"/>
      <c r="O133" s="224" t="s">
        <v>15805</v>
      </c>
      <c r="P133" s="185"/>
      <c r="Q133" s="225"/>
      <c r="R133" s="182" t="str">
        <f ca="1">IF(ISERROR($V133),"",OFFSET('Smelter Look-up'!$C$4,$V133-4,0)&amp;"")</f>
        <v>Coimpa Industrial LTDA</v>
      </c>
      <c r="S133" s="181" t="str">
        <f t="shared" ref="S133" ca="1" si="18">IF(B133="","",IF(ISERROR(MATCH($E133,CL,0)),"Unknown",INDIRECT("'C'!$A$"&amp;MATCH($E133,CL,0)+1)))</f>
        <v>BR</v>
      </c>
      <c r="T133" s="181" t="str">
        <f ca="1">IF(B133="","",IF(ISERROR(MATCH($J133,SorP!$B$1:$B$6279,0)),"",INDIRECT("'SorP'!$A$"&amp;MATCH($S133&amp;$J133,SorP!C:C,0))))</f>
        <v>BR-AM</v>
      </c>
      <c r="U133" s="201"/>
      <c r="V133" s="226">
        <f>IF(C133="",NA(),IF(OR(C133="Smelter not listed",C133="Smelter not yet identified"),MATCH($B133&amp;$D133,'Smelter Look-up'!$J:$J,0),MATCH($B133&amp;$C133,'Smelter Look-up'!$J:$J,0)))</f>
        <v>59</v>
      </c>
      <c r="X133" s="227">
        <f t="shared" ref="X133" si="19">IF(AND(C133="Smelter not listed",OR(LEN(D133)=0,LEN(E133)=0)),1,0)</f>
        <v>0</v>
      </c>
      <c r="AB133" s="228" t="str">
        <f t="shared" ref="AB133" si="20">B133&amp;C133</f>
        <v>GoldCoimpa Industrial LTDA</v>
      </c>
    </row>
    <row r="134" spans="1:28" s="227" customFormat="1" ht="63">
      <c r="A134" s="181" t="s">
        <v>708</v>
      </c>
      <c r="B134" s="182" t="s">
        <v>1125</v>
      </c>
      <c r="C134" s="186" t="s">
        <v>1159</v>
      </c>
      <c r="D134" s="230" t="s">
        <v>1159</v>
      </c>
      <c r="E134" s="182" t="s">
        <v>15808</v>
      </c>
      <c r="F134" s="182" t="s">
        <v>708</v>
      </c>
      <c r="G134" s="182" t="s">
        <v>15798</v>
      </c>
      <c r="H134" s="183"/>
      <c r="I134" s="184" t="str">
        <f ca="1">IF(ISERROR($V134),"",OFFSET('Smelter Look-up'!$H$4,$V134-4,0))</f>
        <v>Tokyo</v>
      </c>
      <c r="J134" s="184" t="str">
        <f ca="1">IF(ISERROR($V134),"",OFFSET('Smelter Look-up'!$I$4,$V134-4,0))</f>
        <v>Tokyo</v>
      </c>
      <c r="K134" s="224"/>
      <c r="L134" s="224"/>
      <c r="M134" s="224"/>
      <c r="N134" s="224"/>
      <c r="O134" s="224" t="s">
        <v>15919</v>
      </c>
      <c r="P134" s="185"/>
      <c r="Q134" s="225"/>
      <c r="R134" s="182" t="str">
        <f ca="1">IF(ISERROR($V134),"",OFFSET('Smelter Look-up'!$C$4,$V134-4,0)&amp;"")</f>
        <v>Mitsubishi Materials Corporation</v>
      </c>
      <c r="S134" s="181" t="str">
        <f t="shared" ref="S134:S165" ca="1" si="21">IF(B134="","",IF(ISERROR(MATCH($E134,CL,0)),"Unknown",INDIRECT("'C'!$A$"&amp;MATCH($E134,CL,0)+1)))</f>
        <v>JP</v>
      </c>
      <c r="T134" s="181" t="str">
        <f ca="1">IF(B134="","",IF(ISERROR(MATCH($J134,SorP!$B$1:$B$6279,0)),"",INDIRECT("'SorP'!$A$"&amp;MATCH($S134&amp;$J134,SorP!C:C,0))))</f>
        <v>JP-13</v>
      </c>
      <c r="U134" s="201"/>
      <c r="V134" s="226">
        <f>IF(C134="",NA(),IF(OR(C134="Smelter not listed",C134="Smelter not yet identified"),MATCH($B134&amp;$D134,'Smelter Look-up'!$J:$J,0),MATCH($B134&amp;$C134,'Smelter Look-up'!$J:$J,0)))</f>
        <v>181</v>
      </c>
      <c r="X134" s="227">
        <f t="shared" ref="X134:X165" si="22">IF(AND(C134="Smelter not listed",OR(LEN(D134)=0,LEN(E134)=0)),1,0)</f>
        <v>0</v>
      </c>
      <c r="AB134" s="228" t="str">
        <f t="shared" ref="AB134:AB165" si="23">B134&amp;C134</f>
        <v>GoldMitsubishi Materials Corporation</v>
      </c>
    </row>
    <row r="135" spans="1:28" s="227" customFormat="1" ht="63">
      <c r="A135" s="181" t="s">
        <v>15108</v>
      </c>
      <c r="B135" s="182" t="s">
        <v>1126</v>
      </c>
      <c r="C135" s="186" t="s">
        <v>15107</v>
      </c>
      <c r="D135" s="230" t="s">
        <v>15107</v>
      </c>
      <c r="E135" s="182" t="s">
        <v>15801</v>
      </c>
      <c r="F135" s="182" t="s">
        <v>15108</v>
      </c>
      <c r="G135" s="182" t="s">
        <v>15798</v>
      </c>
      <c r="H135" s="183"/>
      <c r="I135" s="184" t="str">
        <f ca="1">IF(ISERROR($V135),"",OFFSET('Smelter Look-up'!$H$4,$V135-4,0))</f>
        <v>Badau</v>
      </c>
      <c r="J135" s="184" t="str">
        <f ca="1">IF(ISERROR($V135),"",OFFSET('Smelter Look-up'!$I$4,$V135-4,0))</f>
        <v>Kepulauan Bangka Belitung</v>
      </c>
      <c r="K135" s="224"/>
      <c r="L135" s="224"/>
      <c r="M135" s="224"/>
      <c r="N135" s="224"/>
      <c r="O135" s="224" t="s">
        <v>15813</v>
      </c>
      <c r="P135" s="185"/>
      <c r="Q135" s="225"/>
      <c r="R135" s="182" t="str">
        <f ca="1">IF(ISERROR($V135),"",OFFSET('Smelter Look-up'!$C$4,$V135-4,0)&amp;"")</f>
        <v>PT Babel Surya Alam Lestari</v>
      </c>
      <c r="S135" s="181" t="str">
        <f t="shared" ca="1" si="21"/>
        <v>ID</v>
      </c>
      <c r="T135" s="181" t="str">
        <f ca="1">IF(B135="","",IF(ISERROR(MATCH($J135,SorP!$B$1:$B$6279,0)),"",INDIRECT("'SorP'!$A$"&amp;MATCH($S135&amp;$J135,SorP!C:C,0))))</f>
        <v>ID-BB</v>
      </c>
      <c r="U135" s="201"/>
      <c r="V135" s="226">
        <f>IF(C135="",NA(),IF(OR(C135="Smelter not listed",C135="Smelter not yet identified"),MATCH($B135&amp;$D135,'Smelter Look-up'!$J:$J,0),MATCH($B135&amp;$C135,'Smelter Look-up'!$J:$J,0)))</f>
        <v>490</v>
      </c>
      <c r="X135" s="227">
        <f t="shared" si="22"/>
        <v>0</v>
      </c>
      <c r="AB135" s="228" t="str">
        <f t="shared" si="23"/>
        <v>TinPT Babel Surya Alam Lestari</v>
      </c>
    </row>
    <row r="136" spans="1:28" s="227" customFormat="1" ht="214.2">
      <c r="A136" s="181" t="s">
        <v>139</v>
      </c>
      <c r="B136" s="182" t="s">
        <v>1126</v>
      </c>
      <c r="C136" s="186" t="s">
        <v>2167</v>
      </c>
      <c r="D136" s="230" t="s">
        <v>2167</v>
      </c>
      <c r="E136" s="182" t="s">
        <v>15858</v>
      </c>
      <c r="F136" s="182" t="s">
        <v>139</v>
      </c>
      <c r="G136" s="182" t="s">
        <v>15798</v>
      </c>
      <c r="H136" s="183"/>
      <c r="I136" s="184" t="str">
        <f ca="1">IF(ISERROR($V136),"",OFFSET('Smelter Look-up'!$H$4,$V136-4,0))</f>
        <v>São João del Rei</v>
      </c>
      <c r="J136" s="184" t="str">
        <f ca="1">IF(ISERROR($V136),"",OFFSET('Smelter Look-up'!$I$4,$V136-4,0))</f>
        <v>Minas Gerais</v>
      </c>
      <c r="K136" s="224"/>
      <c r="L136" s="224"/>
      <c r="M136" s="224"/>
      <c r="N136" s="224"/>
      <c r="O136" s="224" t="s">
        <v>15920</v>
      </c>
      <c r="P136" s="185"/>
      <c r="Q136" s="225"/>
      <c r="R136" s="182" t="str">
        <f ca="1">IF(ISERROR($V136),"",OFFSET('Smelter Look-up'!$C$4,$V136-4,0)&amp;"")</f>
        <v>Magnu's Minerais Metais e Ligas Ltda.</v>
      </c>
      <c r="S136" s="181" t="str">
        <f t="shared" ca="1" si="21"/>
        <v>BR</v>
      </c>
      <c r="T136" s="181" t="str">
        <f ca="1">IF(B136="","",IF(ISERROR(MATCH($J136,SorP!$B$1:$B$6279,0)),"",INDIRECT("'SorP'!$A$"&amp;MATCH($S136&amp;$J136,SorP!C:C,0))))</f>
        <v>BR-MG</v>
      </c>
      <c r="U136" s="201"/>
      <c r="V136" s="226">
        <f>IF(C136="",NA(),IF(OR(C136="Smelter not listed",C136="Smelter not yet identified"),MATCH($B136&amp;$D136,'Smelter Look-up'!$J:$J,0),MATCH($B136&amp;$C136,'Smelter Look-up'!$J:$J,0)))</f>
        <v>457</v>
      </c>
      <c r="X136" s="227">
        <f t="shared" si="22"/>
        <v>0</v>
      </c>
      <c r="AB136" s="228" t="str">
        <f t="shared" si="23"/>
        <v>TinMagnu's Minerais Metais e Ligas Ltda.</v>
      </c>
    </row>
    <row r="137" spans="1:28" s="227" customFormat="1" ht="50.4">
      <c r="A137" s="181" t="s">
        <v>15068</v>
      </c>
      <c r="B137" s="182" t="s">
        <v>1125</v>
      </c>
      <c r="C137" s="186" t="s">
        <v>15067</v>
      </c>
      <c r="D137" s="230" t="s">
        <v>15067</v>
      </c>
      <c r="E137" s="182" t="s">
        <v>15804</v>
      </c>
      <c r="F137" s="182" t="s">
        <v>15068</v>
      </c>
      <c r="G137" s="182" t="s">
        <v>15798</v>
      </c>
      <c r="H137" s="183"/>
      <c r="I137" s="184" t="str">
        <f ca="1">IF(ISERROR($V137),"",OFFSET('Smelter Look-up'!$H$4,$V137-4,0))</f>
        <v>Greenville</v>
      </c>
      <c r="J137" s="184" t="str">
        <f ca="1">IF(ISERROR($V137),"",OFFSET('Smelter Look-up'!$I$4,$V137-4,0))</f>
        <v>North Carolina</v>
      </c>
      <c r="K137" s="224"/>
      <c r="L137" s="224"/>
      <c r="M137" s="224"/>
      <c r="N137" s="224"/>
      <c r="O137" s="224" t="s">
        <v>15805</v>
      </c>
      <c r="P137" s="185"/>
      <c r="Q137" s="225"/>
      <c r="R137" s="182" t="str">
        <f ca="1">IF(ISERROR($V137),"",OFFSET('Smelter Look-up'!$C$4,$V137-4,0)&amp;"")</f>
        <v>Metallix Refining Inc.</v>
      </c>
      <c r="S137" s="181" t="str">
        <f t="shared" ca="1" si="21"/>
        <v>Unknown</v>
      </c>
      <c r="T137" s="181" t="e">
        <f ca="1">IF(B137="","",IF(ISERROR(MATCH($J137,SorP!$B$1:$B$6279,0)),"",INDIRECT("'SorP'!$A$"&amp;MATCH($S137&amp;$J137,SorP!C:C,0))))</f>
        <v>#N/A</v>
      </c>
      <c r="U137" s="201"/>
      <c r="V137" s="226">
        <f>IF(C137="",NA(),IF(OR(C137="Smelter not listed",C137="Smelter not yet identified"),MATCH($B137&amp;$D137,'Smelter Look-up'!$J:$J,0),MATCH($B137&amp;$C137,'Smelter Look-up'!$J:$J,0)))</f>
        <v>169</v>
      </c>
      <c r="X137" s="227">
        <f t="shared" si="22"/>
        <v>0</v>
      </c>
      <c r="AB137" s="228" t="str">
        <f t="shared" si="23"/>
        <v>GoldMetallix Refining Inc.</v>
      </c>
    </row>
    <row r="138" spans="1:28" s="227" customFormat="1" ht="264.60000000000002">
      <c r="A138" s="181" t="s">
        <v>746</v>
      </c>
      <c r="B138" s="182" t="s">
        <v>1127</v>
      </c>
      <c r="C138" s="186" t="s">
        <v>45</v>
      </c>
      <c r="D138" s="230" t="s">
        <v>45</v>
      </c>
      <c r="E138" s="182" t="s">
        <v>15813</v>
      </c>
      <c r="F138" s="182" t="s">
        <v>746</v>
      </c>
      <c r="G138" s="182" t="s">
        <v>15798</v>
      </c>
      <c r="H138" s="183"/>
      <c r="I138" s="184" t="str">
        <f ca="1">IF(ISERROR($V138),"",OFFSET('Smelter Look-up'!$H$4,$V138-4,0))</f>
        <v>Jiangmen</v>
      </c>
      <c r="J138" s="184" t="str">
        <f ca="1">IF(ISERROR($V138),"",OFFSET('Smelter Look-up'!$I$4,$V138-4,0))</f>
        <v>Guangdong Sheng</v>
      </c>
      <c r="K138" s="224"/>
      <c r="L138" s="224"/>
      <c r="M138" s="224"/>
      <c r="N138" s="224"/>
      <c r="O138" s="224" t="s">
        <v>15921</v>
      </c>
      <c r="P138" s="185"/>
      <c r="Q138" s="225"/>
      <c r="R138" s="182" t="str">
        <f ca="1">IF(ISERROR($V138),"",OFFSET('Smelter Look-up'!$C$4,$V138-4,0)&amp;"")</f>
        <v>F&amp;X Electro-Materials Ltd.</v>
      </c>
      <c r="S138" s="181" t="str">
        <f t="shared" ca="1" si="21"/>
        <v>CN</v>
      </c>
      <c r="T138" s="181" t="str">
        <f ca="1">IF(B138="","",IF(ISERROR(MATCH($J138,SorP!$B$1:$B$6279,0)),"",INDIRECT("'SorP'!$A$"&amp;MATCH($S138&amp;$J138,SorP!C:C,0))))</f>
        <v>CN-GD</v>
      </c>
      <c r="U138" s="201"/>
      <c r="V138" s="226">
        <f>IF(C138="",NA(),IF(OR(C138="Smelter not listed",C138="Smelter not yet identified"),MATCH($B138&amp;$D138,'Smelter Look-up'!$J:$J,0),MATCH($B138&amp;$C138,'Smelter Look-up'!$J:$J,0)))</f>
        <v>328</v>
      </c>
      <c r="X138" s="227">
        <f t="shared" si="22"/>
        <v>0</v>
      </c>
      <c r="AB138" s="228" t="str">
        <f t="shared" si="23"/>
        <v>TantalumF&amp;X Electro-Materials Ltd.</v>
      </c>
    </row>
    <row r="139" spans="1:28" s="227" customFormat="1" ht="63">
      <c r="A139" s="181" t="s">
        <v>15541</v>
      </c>
      <c r="B139" s="182" t="s">
        <v>1126</v>
      </c>
      <c r="C139" s="186" t="s">
        <v>15540</v>
      </c>
      <c r="D139" s="230" t="s">
        <v>15540</v>
      </c>
      <c r="E139" s="182" t="s">
        <v>15922</v>
      </c>
      <c r="F139" s="182" t="s">
        <v>15541</v>
      </c>
      <c r="G139" s="182" t="s">
        <v>15798</v>
      </c>
      <c r="H139" s="183"/>
      <c r="I139" s="184" t="str">
        <f ca="1">IF(ISERROR($V139),"",OFFSET('Smelter Look-up'!$H$4,$V139-4,0))</f>
        <v>Lubumbashi</v>
      </c>
      <c r="J139" s="184" t="str">
        <f ca="1">IF(ISERROR($V139),"",OFFSET('Smelter Look-up'!$I$4,$V139-4,0))</f>
        <v>Haut-Katanga</v>
      </c>
      <c r="K139" s="224"/>
      <c r="L139" s="224"/>
      <c r="M139" s="224"/>
      <c r="N139" s="224"/>
      <c r="O139" s="224" t="s">
        <v>15805</v>
      </c>
      <c r="P139" s="185"/>
      <c r="Q139" s="225"/>
      <c r="R139" s="182" t="str">
        <f ca="1">IF(ISERROR($V139),"",OFFSET('Smelter Look-up'!$C$4,$V139-4,0)&amp;"")</f>
        <v>Mining Minerals Resources SARL</v>
      </c>
      <c r="S139" s="181" t="str">
        <f t="shared" ca="1" si="21"/>
        <v>Unknown</v>
      </c>
      <c r="T139" s="181" t="e">
        <f ca="1">IF(B139="","",IF(ISERROR(MATCH($J139,SorP!$B$1:$B$6279,0)),"",INDIRECT("'SorP'!$A$"&amp;MATCH($S139&amp;$J139,SorP!C:C,0))))</f>
        <v>#N/A</v>
      </c>
      <c r="U139" s="201"/>
      <c r="V139" s="226">
        <f>IF(C139="",NA(),IF(OR(C139="Smelter not listed",C139="Smelter not yet identified"),MATCH($B139&amp;$D139,'Smelter Look-up'!$J:$J,0),MATCH($B139&amp;$C139,'Smelter Look-up'!$J:$J,0)))</f>
        <v>469</v>
      </c>
      <c r="X139" s="227">
        <f t="shared" si="22"/>
        <v>0</v>
      </c>
      <c r="AB139" s="228" t="str">
        <f t="shared" si="23"/>
        <v>TinMining Minerals Resources SARL</v>
      </c>
    </row>
    <row r="140" spans="1:28" s="227" customFormat="1" ht="100.8">
      <c r="A140" s="181" t="s">
        <v>652</v>
      </c>
      <c r="B140" s="182" t="s">
        <v>1125</v>
      </c>
      <c r="C140" s="186" t="s">
        <v>624</v>
      </c>
      <c r="D140" s="230" t="s">
        <v>624</v>
      </c>
      <c r="E140" s="182" t="s">
        <v>15871</v>
      </c>
      <c r="F140" s="182" t="s">
        <v>652</v>
      </c>
      <c r="G140" s="182" t="s">
        <v>15798</v>
      </c>
      <c r="H140" s="183"/>
      <c r="I140" s="184" t="str">
        <f ca="1">IF(ISERROR($V140),"",OFFSET('Smelter Look-up'!$H$4,$V140-4,0))</f>
        <v>Almalyk</v>
      </c>
      <c r="J140" s="184" t="str">
        <f ca="1">IF(ISERROR($V140),"",OFFSET('Smelter Look-up'!$I$4,$V140-4,0))</f>
        <v>Toshkent</v>
      </c>
      <c r="K140" s="224"/>
      <c r="L140" s="224"/>
      <c r="M140" s="224"/>
      <c r="N140" s="224"/>
      <c r="O140" s="224" t="s">
        <v>15923</v>
      </c>
      <c r="P140" s="185"/>
      <c r="Q140" s="225"/>
      <c r="R140" s="182" t="str">
        <f ca="1">IF(ISERROR($V140),"",OFFSET('Smelter Look-up'!$C$4,$V140-4,0)&amp;"")</f>
        <v>Almalyk Mining and Metallurgical Complex (AMMC)</v>
      </c>
      <c r="S140" s="181" t="str">
        <f t="shared" ca="1" si="21"/>
        <v>UZ</v>
      </c>
      <c r="T140" s="181" t="str">
        <f ca="1">IF(B140="","",IF(ISERROR(MATCH($J140,SorP!$B$1:$B$6279,0)),"",INDIRECT("'SorP'!$A$"&amp;MATCH($S140&amp;$J140,SorP!C:C,0))))</f>
        <v>UZ-TO</v>
      </c>
      <c r="U140" s="201"/>
      <c r="V140" s="226">
        <f>IF(C140="",NA(),IF(OR(C140="Smelter not listed",C140="Smelter not yet identified"),MATCH($B140&amp;$D140,'Smelter Look-up'!$J:$J,0),MATCH($B140&amp;$C140,'Smelter Look-up'!$J:$J,0)))</f>
        <v>20</v>
      </c>
      <c r="X140" s="227">
        <f t="shared" si="22"/>
        <v>0</v>
      </c>
      <c r="AB140" s="228" t="str">
        <f t="shared" si="23"/>
        <v>GoldAlmalyk Mining and Metallurgical Complex (AMMC)</v>
      </c>
    </row>
    <row r="141" spans="1:28" s="227" customFormat="1" ht="264.60000000000002">
      <c r="A141" s="181" t="s">
        <v>756</v>
      </c>
      <c r="B141" s="182" t="s">
        <v>1127</v>
      </c>
      <c r="C141" s="186" t="s">
        <v>1026</v>
      </c>
      <c r="D141" s="230" t="s">
        <v>1026</v>
      </c>
      <c r="E141" s="182" t="s">
        <v>15813</v>
      </c>
      <c r="F141" s="182" t="s">
        <v>756</v>
      </c>
      <c r="G141" s="182" t="s">
        <v>15798</v>
      </c>
      <c r="H141" s="183"/>
      <c r="I141" s="184" t="str">
        <f ca="1">IF(ISERROR($V141),"",OFFSET('Smelter Look-up'!$H$4,$V141-4,0))</f>
        <v>Shizuishan City</v>
      </c>
      <c r="J141" s="184" t="str">
        <f ca="1">IF(ISERROR($V141),"",OFFSET('Smelter Look-up'!$I$4,$V141-4,0))</f>
        <v>Ningxia Huizi Zizhiqu</v>
      </c>
      <c r="K141" s="224"/>
      <c r="L141" s="224"/>
      <c r="M141" s="224"/>
      <c r="N141" s="224"/>
      <c r="O141" s="224" t="s">
        <v>15924</v>
      </c>
      <c r="P141" s="185"/>
      <c r="Q141" s="225"/>
      <c r="R141" s="182" t="str">
        <f ca="1">IF(ISERROR($V141),"",OFFSET('Smelter Look-up'!$C$4,$V141-4,0)&amp;"")</f>
        <v>Ningxia Orient Tantalum Industry Co., Ltd.</v>
      </c>
      <c r="S141" s="181" t="str">
        <f t="shared" ca="1" si="21"/>
        <v>CN</v>
      </c>
      <c r="T141" s="181" t="str">
        <f ca="1">IF(B141="","",IF(ISERROR(MATCH($J141,SorP!$B$1:$B$6279,0)),"",INDIRECT("'SorP'!$A$"&amp;MATCH($S141&amp;$J141,SorP!C:C,0))))</f>
        <v>CN-NX</v>
      </c>
      <c r="U141" s="201"/>
      <c r="V141" s="226">
        <f>IF(C141="",NA(),IF(OR(C141="Smelter not listed",C141="Smelter not yet identified"),MATCH($B141&amp;$D141,'Smelter Look-up'!$J:$J,0),MATCH($B141&amp;$C141,'Smelter Look-up'!$J:$J,0)))</f>
        <v>358</v>
      </c>
      <c r="X141" s="227">
        <f t="shared" si="22"/>
        <v>0</v>
      </c>
      <c r="AB141" s="228" t="str">
        <f t="shared" si="23"/>
        <v>TantalumNingxia Orient Tantalum Industry Co., Ltd.</v>
      </c>
    </row>
    <row r="142" spans="1:28" s="227" customFormat="1" ht="75.599999999999994">
      <c r="A142" s="181" t="s">
        <v>732</v>
      </c>
      <c r="B142" s="182" t="s">
        <v>1125</v>
      </c>
      <c r="C142" s="186" t="s">
        <v>15048</v>
      </c>
      <c r="D142" s="230" t="s">
        <v>15048</v>
      </c>
      <c r="E142" s="182" t="s">
        <v>15813</v>
      </c>
      <c r="F142" s="182" t="s">
        <v>732</v>
      </c>
      <c r="G142" s="182" t="s">
        <v>15798</v>
      </c>
      <c r="H142" s="183"/>
      <c r="I142" s="184" t="str">
        <f ca="1">IF(ISERROR($V142),"",OFFSET('Smelter Look-up'!$H$4,$V142-4,0))</f>
        <v>Laizhou</v>
      </c>
      <c r="J142" s="184" t="str">
        <f ca="1">IF(ISERROR($V142),"",OFFSET('Smelter Look-up'!$I$4,$V142-4,0))</f>
        <v>Shandong Sheng</v>
      </c>
      <c r="K142" s="224"/>
      <c r="L142" s="224"/>
      <c r="M142" s="224"/>
      <c r="N142" s="224"/>
      <c r="O142" s="224" t="s">
        <v>15925</v>
      </c>
      <c r="P142" s="185"/>
      <c r="Q142" s="225"/>
      <c r="R142" s="182" t="str">
        <f ca="1">IF(ISERROR($V142),"",OFFSET('Smelter Look-up'!$C$4,$V142-4,0)&amp;"")</f>
        <v>Shandong Gold Smelting Co., Ltd.</v>
      </c>
      <c r="S142" s="181" t="str">
        <f t="shared" ca="1" si="21"/>
        <v>CN</v>
      </c>
      <c r="T142" s="181" t="str">
        <f ca="1">IF(B142="","",IF(ISERROR(MATCH($J142,SorP!$B$1:$B$6279,0)),"",INDIRECT("'SorP'!$A$"&amp;MATCH($S142&amp;$J142,SorP!C:C,0))))</f>
        <v>CN-SD</v>
      </c>
      <c r="U142" s="201"/>
      <c r="V142" s="226">
        <f>IF(C142="",NA(),IF(OR(C142="Smelter not listed",C142="Smelter not yet identified"),MATCH($B142&amp;$D142,'Smelter Look-up'!$J:$J,0),MATCH($B142&amp;$C142,'Smelter Look-up'!$J:$J,0)))</f>
        <v>239</v>
      </c>
      <c r="X142" s="227">
        <f t="shared" si="22"/>
        <v>0</v>
      </c>
      <c r="AB142" s="228" t="str">
        <f t="shared" si="23"/>
        <v>GoldShandong Gold Smelting Co., Ltd.</v>
      </c>
    </row>
    <row r="143" spans="1:28" s="227" customFormat="1" ht="239.4">
      <c r="A143" s="181" t="s">
        <v>13870</v>
      </c>
      <c r="B143" s="182" t="s">
        <v>1128</v>
      </c>
      <c r="C143" s="186" t="s">
        <v>13855</v>
      </c>
      <c r="D143" s="230" t="s">
        <v>13855</v>
      </c>
      <c r="E143" s="182" t="s">
        <v>15817</v>
      </c>
      <c r="F143" s="182" t="s">
        <v>13870</v>
      </c>
      <c r="G143" s="182" t="s">
        <v>15798</v>
      </c>
      <c r="H143" s="183"/>
      <c r="I143" s="184" t="str">
        <f ca="1">IF(ISERROR($V143),"",OFFSET('Smelter Look-up'!$H$4,$V143-4,0))</f>
        <v>Vinh Bao District</v>
      </c>
      <c r="J143" s="184" t="str">
        <f ca="1">IF(ISERROR($V143),"",OFFSET('Smelter Look-up'!$I$4,$V143-4,0))</f>
        <v>Hai Phong</v>
      </c>
      <c r="K143" s="224"/>
      <c r="L143" s="224"/>
      <c r="M143" s="224"/>
      <c r="N143" s="224"/>
      <c r="O143" s="224" t="s">
        <v>15926</v>
      </c>
      <c r="P143" s="185"/>
      <c r="Q143" s="225"/>
      <c r="R143" s="182" t="str">
        <f ca="1">IF(ISERROR($V143),"",OFFSET('Smelter Look-up'!$C$4,$V143-4,0)&amp;"")</f>
        <v>Asia Tungsten Products Vietnam Ltd.</v>
      </c>
      <c r="S143" s="181" t="str">
        <f t="shared" ca="1" si="21"/>
        <v>VN</v>
      </c>
      <c r="T143" s="181" t="str">
        <f ca="1">IF(B143="","",IF(ISERROR(MATCH($J143,SorP!$B$1:$B$6279,0)),"",INDIRECT("'SorP'!$A$"&amp;MATCH($S143&amp;$J143,SorP!C:C,0))))</f>
        <v>VN-HP</v>
      </c>
      <c r="U143" s="201"/>
      <c r="V143" s="226">
        <f>IF(C143="",NA(),IF(OR(C143="Smelter not listed",C143="Smelter not yet identified"),MATCH($B143&amp;$D143,'Smelter Look-up'!$J:$J,0),MATCH($B143&amp;$C143,'Smelter Look-up'!$J:$J,0)))</f>
        <v>565</v>
      </c>
      <c r="X143" s="227">
        <f t="shared" si="22"/>
        <v>0</v>
      </c>
      <c r="AB143" s="228" t="str">
        <f t="shared" si="23"/>
        <v>TungstenAsia Tungsten Products Vietnam Ltd.</v>
      </c>
    </row>
    <row r="144" spans="1:28" s="227" customFormat="1" ht="214.2">
      <c r="A144" s="181" t="s">
        <v>15120</v>
      </c>
      <c r="B144" s="182" t="s">
        <v>1126</v>
      </c>
      <c r="C144" s="186" t="s">
        <v>15119</v>
      </c>
      <c r="D144" s="230" t="s">
        <v>15119</v>
      </c>
      <c r="E144" s="182" t="s">
        <v>15801</v>
      </c>
      <c r="F144" s="182" t="s">
        <v>15120</v>
      </c>
      <c r="G144" s="182" t="s">
        <v>15798</v>
      </c>
      <c r="H144" s="183"/>
      <c r="I144" s="184" t="str">
        <f ca="1">IF(ISERROR($V144),"",OFFSET('Smelter Look-up'!$H$4,$V144-4,0))</f>
        <v>Pangkal Pinang</v>
      </c>
      <c r="J144" s="184" t="str">
        <f ca="1">IF(ISERROR($V144),"",OFFSET('Smelter Look-up'!$I$4,$V144-4,0))</f>
        <v>Kepulauan Bangka Belitung</v>
      </c>
      <c r="K144" s="224"/>
      <c r="L144" s="224"/>
      <c r="M144" s="224"/>
      <c r="N144" s="224"/>
      <c r="O144" s="224" t="s">
        <v>15927</v>
      </c>
      <c r="P144" s="185"/>
      <c r="Q144" s="225"/>
      <c r="R144" s="182" t="str">
        <f ca="1">IF(ISERROR($V144),"",OFFSET('Smelter Look-up'!$C$4,$V144-4,0)&amp;"")</f>
        <v>PT Tinindo Inter Nusa</v>
      </c>
      <c r="S144" s="181" t="str">
        <f t="shared" ca="1" si="21"/>
        <v>ID</v>
      </c>
      <c r="T144" s="181" t="str">
        <f ca="1">IF(B144="","",IF(ISERROR(MATCH($J144,SorP!$B$1:$B$6279,0)),"",INDIRECT("'SorP'!$A$"&amp;MATCH($S144&amp;$J144,SorP!C:C,0))))</f>
        <v>ID-BB</v>
      </c>
      <c r="U144" s="201"/>
      <c r="V144" s="226">
        <f>IF(C144="",NA(),IF(OR(C144="Smelter not listed",C144="Smelter not yet identified"),MATCH($B144&amp;$D144,'Smelter Look-up'!$J:$J,0),MATCH($B144&amp;$C144,'Smelter Look-up'!$J:$J,0)))</f>
        <v>515</v>
      </c>
      <c r="X144" s="227">
        <f t="shared" si="22"/>
        <v>0</v>
      </c>
      <c r="AB144" s="228" t="str">
        <f t="shared" si="23"/>
        <v>TinPT Tinindo Inter Nusa</v>
      </c>
    </row>
    <row r="145" spans="1:28" s="227" customFormat="1" ht="37.799999999999997">
      <c r="A145" s="181" t="s">
        <v>15928</v>
      </c>
      <c r="B145" s="182" t="s">
        <v>1126</v>
      </c>
      <c r="C145" s="186" t="s">
        <v>15929</v>
      </c>
      <c r="D145" s="230" t="s">
        <v>15929</v>
      </c>
      <c r="E145" s="182" t="s">
        <v>15801</v>
      </c>
      <c r="F145" s="182" t="s">
        <v>15928</v>
      </c>
      <c r="G145" s="182" t="s">
        <v>15798</v>
      </c>
      <c r="H145" s="183"/>
      <c r="I145" s="184" t="str">
        <f ca="1">IF(ISERROR($V145),"",OFFSET('Smelter Look-up'!$H$4,$V145-4,0))</f>
        <v/>
      </c>
      <c r="J145" s="184" t="str">
        <f ca="1">IF(ISERROR($V145),"",OFFSET('Smelter Look-up'!$I$4,$V145-4,0))</f>
        <v/>
      </c>
      <c r="K145" s="224"/>
      <c r="L145" s="224"/>
      <c r="M145" s="224"/>
      <c r="N145" s="224"/>
      <c r="O145" s="224" t="s">
        <v>15805</v>
      </c>
      <c r="P145" s="185"/>
      <c r="Q145" s="225"/>
      <c r="R145" s="182" t="str">
        <f ca="1">IF(ISERROR($V145),"",OFFSET('Smelter Look-up'!$C$4,$V145-4,0)&amp;"")</f>
        <v/>
      </c>
      <c r="S145" s="181" t="str">
        <f t="shared" ca="1" si="21"/>
        <v>ID</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si="22"/>
        <v>0</v>
      </c>
      <c r="AB145" s="228" t="str">
        <f t="shared" si="23"/>
        <v>TinPT Rajehan Ariq</v>
      </c>
    </row>
    <row r="146" spans="1:28" s="227" customFormat="1" ht="37.799999999999997">
      <c r="A146" s="181" t="s">
        <v>12918</v>
      </c>
      <c r="B146" s="182" t="s">
        <v>1125</v>
      </c>
      <c r="C146" s="186" t="s">
        <v>12917</v>
      </c>
      <c r="D146" s="230" t="s">
        <v>12917</v>
      </c>
      <c r="E146" s="182" t="s">
        <v>15930</v>
      </c>
      <c r="F146" s="182" t="s">
        <v>12918</v>
      </c>
      <c r="G146" s="182" t="s">
        <v>15798</v>
      </c>
      <c r="H146" s="183"/>
      <c r="I146" s="184" t="str">
        <f ca="1">IF(ISERROR($V146),"",OFFSET('Smelter Look-up'!$H$4,$V146-4,0))</f>
        <v>Entebbe</v>
      </c>
      <c r="J146" s="184" t="str">
        <f ca="1">IF(ISERROR($V146),"",OFFSET('Smelter Look-up'!$I$4,$V146-4,0))</f>
        <v>Wakiso</v>
      </c>
      <c r="K146" s="224"/>
      <c r="L146" s="224"/>
      <c r="M146" s="224"/>
      <c r="N146" s="224"/>
      <c r="O146" s="224" t="s">
        <v>15805</v>
      </c>
      <c r="P146" s="185"/>
      <c r="Q146" s="225"/>
      <c r="R146" s="182" t="str">
        <f ca="1">IF(ISERROR($V146),"",OFFSET('Smelter Look-up'!$C$4,$V146-4,0)&amp;"")</f>
        <v>African Gold Refinery</v>
      </c>
      <c r="S146" s="181" t="str">
        <f t="shared" ca="1" si="21"/>
        <v>UG</v>
      </c>
      <c r="T146" s="181" t="str">
        <f ca="1">IF(B146="","",IF(ISERROR(MATCH($J146,SorP!$B$1:$B$6279,0)),"",INDIRECT("'SorP'!$A$"&amp;MATCH($S146&amp;$J146,SorP!C:C,0))))</f>
        <v>UG-113</v>
      </c>
      <c r="U146" s="201"/>
      <c r="V146" s="226">
        <f>IF(C146="",NA(),IF(OR(C146="Smelter not listed",C146="Smelter not yet identified"),MATCH($B146&amp;$D146,'Smelter Look-up'!$J:$J,0),MATCH($B146&amp;$C146,'Smelter Look-up'!$J:$J,0)))</f>
        <v>9</v>
      </c>
      <c r="X146" s="227">
        <f t="shared" si="22"/>
        <v>0</v>
      </c>
      <c r="AB146" s="228" t="str">
        <f t="shared" si="23"/>
        <v>GoldAfrican Gold Refinery</v>
      </c>
    </row>
    <row r="147" spans="1:28" s="227" customFormat="1" ht="37.799999999999997">
      <c r="A147" s="181" t="s">
        <v>13796</v>
      </c>
      <c r="B147" s="182" t="s">
        <v>1125</v>
      </c>
      <c r="C147" s="186" t="s">
        <v>13795</v>
      </c>
      <c r="D147" s="230" t="s">
        <v>13795</v>
      </c>
      <c r="E147" s="182" t="s">
        <v>15806</v>
      </c>
      <c r="F147" s="182" t="s">
        <v>13796</v>
      </c>
      <c r="G147" s="182" t="s">
        <v>15798</v>
      </c>
      <c r="H147" s="183"/>
      <c r="I147" s="184" t="str">
        <f ca="1">IF(ISERROR($V147),"",OFFSET('Smelter Look-up'!$H$4,$V147-4,0))</f>
        <v>Ahmedab</v>
      </c>
      <c r="J147" s="184" t="str">
        <f ca="1">IF(ISERROR($V147),"",OFFSET('Smelter Look-up'!$I$4,$V147-4,0))</f>
        <v>Gujarāt</v>
      </c>
      <c r="K147" s="224"/>
      <c r="L147" s="224"/>
      <c r="M147" s="224"/>
      <c r="N147" s="224"/>
      <c r="O147" s="224" t="s">
        <v>15805</v>
      </c>
      <c r="P147" s="185"/>
      <c r="Q147" s="225"/>
      <c r="R147" s="182" t="str">
        <f ca="1">IF(ISERROR($V147),"",OFFSET('Smelter Look-up'!$C$4,$V147-4,0)&amp;"")</f>
        <v>Sovereign Metals</v>
      </c>
      <c r="S147" s="181" t="str">
        <f t="shared" ca="1" si="21"/>
        <v>IN</v>
      </c>
      <c r="T147" s="181" t="str">
        <f ca="1">IF(B147="","",IF(ISERROR(MATCH($J147,SorP!$B$1:$B$6279,0)),"",INDIRECT("'SorP'!$A$"&amp;MATCH($S147&amp;$J147,SorP!C:C,0))))</f>
        <v>IN-GJ</v>
      </c>
      <c r="U147" s="201"/>
      <c r="V147" s="226">
        <f>IF(C147="",NA(),IF(OR(C147="Smelter not listed",C147="Smelter not yet identified"),MATCH($B147&amp;$D147,'Smelter Look-up'!$J:$J,0),MATCH($B147&amp;$C147,'Smelter Look-up'!$J:$J,0)))</f>
        <v>261</v>
      </c>
      <c r="X147" s="227">
        <f t="shared" si="22"/>
        <v>0</v>
      </c>
      <c r="AB147" s="228" t="str">
        <f t="shared" si="23"/>
        <v>GoldSovereign Metals</v>
      </c>
    </row>
    <row r="148" spans="1:28" s="227" customFormat="1" ht="226.8">
      <c r="A148" s="181" t="s">
        <v>655</v>
      </c>
      <c r="B148" s="182" t="s">
        <v>1125</v>
      </c>
      <c r="C148" s="186" t="s">
        <v>2285</v>
      </c>
      <c r="D148" s="230" t="s">
        <v>2285</v>
      </c>
      <c r="E148" s="182" t="s">
        <v>15808</v>
      </c>
      <c r="F148" s="182" t="s">
        <v>655</v>
      </c>
      <c r="G148" s="182" t="s">
        <v>15798</v>
      </c>
      <c r="H148" s="183"/>
      <c r="I148" s="184" t="str">
        <f ca="1">IF(ISERROR($V148),"",OFFSET('Smelter Look-up'!$H$4,$V148-4,0))</f>
        <v>Kobe</v>
      </c>
      <c r="J148" s="184" t="str">
        <f ca="1">IF(ISERROR($V148),"",OFFSET('Smelter Look-up'!$I$4,$V148-4,0))</f>
        <v>Hyogo</v>
      </c>
      <c r="K148" s="224"/>
      <c r="L148" s="224"/>
      <c r="M148" s="224"/>
      <c r="N148" s="224"/>
      <c r="O148" s="224" t="s">
        <v>15931</v>
      </c>
      <c r="P148" s="185"/>
      <c r="Q148" s="225"/>
      <c r="R148" s="182" t="str">
        <f ca="1">IF(ISERROR($V148),"",OFFSET('Smelter Look-up'!$C$4,$V148-4,0)&amp;"")</f>
        <v>Asahi Pretec Corp.</v>
      </c>
      <c r="S148" s="181" t="str">
        <f t="shared" ca="1" si="21"/>
        <v>JP</v>
      </c>
      <c r="T148" s="181" t="str">
        <f ca="1">IF(B148="","",IF(ISERROR(MATCH($J148,SorP!$B$1:$B$6279,0)),"",INDIRECT("'SorP'!$A$"&amp;MATCH($S148&amp;$J148,SorP!C:C,0))))</f>
        <v>JP-28</v>
      </c>
      <c r="U148" s="201"/>
      <c r="V148" s="226">
        <f>IF(C148="",NA(),IF(OR(C148="Smelter not listed",C148="Smelter not yet identified"),MATCH($B148&amp;$D148,'Smelter Look-up'!$J:$J,0),MATCH($B148&amp;$C148,'Smelter Look-up'!$J:$J,0)))</f>
        <v>29</v>
      </c>
      <c r="X148" s="227">
        <f t="shared" si="22"/>
        <v>0</v>
      </c>
      <c r="AB148" s="228" t="str">
        <f t="shared" si="23"/>
        <v>GoldAsahi Pretec Corp.</v>
      </c>
    </row>
    <row r="149" spans="1:28" s="227" customFormat="1" ht="63">
      <c r="A149" s="181" t="s">
        <v>742</v>
      </c>
      <c r="B149" s="182" t="s">
        <v>1125</v>
      </c>
      <c r="C149" s="186" t="s">
        <v>2142</v>
      </c>
      <c r="D149" s="230" t="s">
        <v>2142</v>
      </c>
      <c r="E149" s="182" t="s">
        <v>15813</v>
      </c>
      <c r="F149" s="182" t="s">
        <v>742</v>
      </c>
      <c r="G149" s="182" t="s">
        <v>15798</v>
      </c>
      <c r="H149" s="183"/>
      <c r="I149" s="184" t="str">
        <f ca="1">IF(ISERROR($V149),"",OFFSET('Smelter Look-up'!$H$4,$V149-4,0))</f>
        <v>Kunming</v>
      </c>
      <c r="J149" s="184" t="str">
        <f ca="1">IF(ISERROR($V149),"",OFFSET('Smelter Look-up'!$I$4,$V149-4,0))</f>
        <v>Yunnan Sheng</v>
      </c>
      <c r="K149" s="224"/>
      <c r="L149" s="224"/>
      <c r="M149" s="224"/>
      <c r="N149" s="224"/>
      <c r="O149" s="224" t="s">
        <v>15932</v>
      </c>
      <c r="P149" s="185"/>
      <c r="Q149" s="225"/>
      <c r="R149" s="182" t="str">
        <f ca="1">IF(ISERROR($V149),"",OFFSET('Smelter Look-up'!$C$4,$V149-4,0)&amp;"")</f>
        <v>Yunnan Copper Industry Co., Ltd.</v>
      </c>
      <c r="S149" s="181" t="str">
        <f t="shared" ca="1" si="21"/>
        <v>CN</v>
      </c>
      <c r="T149" s="181" t="str">
        <f ca="1">IF(B149="","",IF(ISERROR(MATCH($J149,SorP!$B$1:$B$6279,0)),"",INDIRECT("'SorP'!$A$"&amp;MATCH($S149&amp;$J149,SorP!C:C,0))))</f>
        <v>CN-YN</v>
      </c>
      <c r="U149" s="201"/>
      <c r="V149" s="226">
        <f>IF(C149="",NA(),IF(OR(C149="Smelter not listed",C149="Smelter not yet identified"),MATCH($B149&amp;$D149,'Smelter Look-up'!$J:$J,0),MATCH($B149&amp;$C149,'Smelter Look-up'!$J:$J,0)))</f>
        <v>307</v>
      </c>
      <c r="X149" s="227">
        <f t="shared" si="22"/>
        <v>0</v>
      </c>
      <c r="AB149" s="228" t="str">
        <f t="shared" si="23"/>
        <v>GoldYunnan Copper Industry Co., Ltd.</v>
      </c>
    </row>
    <row r="150" spans="1:28" s="227" customFormat="1" ht="88.2">
      <c r="A150" s="181" t="s">
        <v>700</v>
      </c>
      <c r="B150" s="182" t="s">
        <v>1125</v>
      </c>
      <c r="C150" s="186" t="s">
        <v>1614</v>
      </c>
      <c r="D150" s="230" t="s">
        <v>1614</v>
      </c>
      <c r="E150" s="182" t="s">
        <v>15813</v>
      </c>
      <c r="F150" s="182" t="s">
        <v>700</v>
      </c>
      <c r="G150" s="182" t="s">
        <v>15798</v>
      </c>
      <c r="H150" s="183"/>
      <c r="I150" s="184" t="str">
        <f ca="1">IF(ISERROR($V150),"",OFFSET('Smelter Look-up'!$H$4,$V150-4,0))</f>
        <v>Luoyang</v>
      </c>
      <c r="J150" s="184" t="str">
        <f ca="1">IF(ISERROR($V150),"",OFFSET('Smelter Look-up'!$I$4,$V150-4,0))</f>
        <v>Henan Sheng</v>
      </c>
      <c r="K150" s="224"/>
      <c r="L150" s="224"/>
      <c r="M150" s="224"/>
      <c r="N150" s="224"/>
      <c r="O150" s="224" t="s">
        <v>15813</v>
      </c>
      <c r="P150" s="185"/>
      <c r="Q150" s="225"/>
      <c r="R150" s="182" t="str">
        <f ca="1">IF(ISERROR($V150),"",OFFSET('Smelter Look-up'!$C$4,$V150-4,0)&amp;"")</f>
        <v>Luoyang Zijin Yinhui Gold Refinery Co., Ltd.</v>
      </c>
      <c r="S150" s="181" t="str">
        <f t="shared" ca="1" si="21"/>
        <v>CN</v>
      </c>
      <c r="T150" s="181" t="str">
        <f ca="1">IF(B150="","",IF(ISERROR(MATCH($J150,SorP!$B$1:$B$6279,0)),"",INDIRECT("'SorP'!$A$"&amp;MATCH($S150&amp;$J150,SorP!C:C,0))))</f>
        <v>CN-HA</v>
      </c>
      <c r="U150" s="201"/>
      <c r="V150" s="226">
        <f>IF(C150="",NA(),IF(OR(C150="Smelter not listed",C150="Smelter not yet identified"),MATCH($B150&amp;$D150,'Smelter Look-up'!$J:$J,0),MATCH($B150&amp;$C150,'Smelter Look-up'!$J:$J,0)))</f>
        <v>159</v>
      </c>
      <c r="X150" s="227">
        <f t="shared" si="22"/>
        <v>0</v>
      </c>
      <c r="AB150" s="228" t="str">
        <f t="shared" si="23"/>
        <v>GoldLuoyang Zijin Yinhui Gold Refinery Co., Ltd.</v>
      </c>
    </row>
    <row r="151" spans="1:28" s="227" customFormat="1" ht="75.599999999999994">
      <c r="A151" s="181" t="s">
        <v>15066</v>
      </c>
      <c r="B151" s="182" t="s">
        <v>1125</v>
      </c>
      <c r="C151" s="186" t="s">
        <v>15065</v>
      </c>
      <c r="D151" s="230" t="s">
        <v>15065</v>
      </c>
      <c r="E151" s="182" t="s">
        <v>15831</v>
      </c>
      <c r="F151" s="182" t="s">
        <v>15066</v>
      </c>
      <c r="G151" s="182" t="s">
        <v>15798</v>
      </c>
      <c r="H151" s="183"/>
      <c r="I151" s="184" t="str">
        <f ca="1">IF(ISERROR($V151),"",OFFSET('Smelter Look-up'!$H$4,$V151-4,0))</f>
        <v>Kempton Park</v>
      </c>
      <c r="J151" s="184" t="str">
        <f ca="1">IF(ISERROR($V151),"",OFFSET('Smelter Look-up'!$I$4,$V151-4,0))</f>
        <v>Gauteng</v>
      </c>
      <c r="K151" s="224"/>
      <c r="L151" s="224"/>
      <c r="M151" s="224"/>
      <c r="N151" s="224"/>
      <c r="O151" s="224" t="s">
        <v>15805</v>
      </c>
      <c r="P151" s="185"/>
      <c r="Q151" s="225"/>
      <c r="R151" s="182" t="str">
        <f ca="1">IF(ISERROR($V151),"",OFFSET('Smelter Look-up'!$C$4,$V151-4,0)&amp;"")</f>
        <v>Metal Concentrators SA (Pty) Ltd.</v>
      </c>
      <c r="S151" s="181" t="str">
        <f t="shared" ca="1" si="21"/>
        <v>ZA</v>
      </c>
      <c r="T151" s="181" t="str">
        <f ca="1">IF(B151="","",IF(ISERROR(MATCH($J151,SorP!$B$1:$B$6279,0)),"",INDIRECT("'SorP'!$A$"&amp;MATCH($S151&amp;$J151,SorP!C:C,0))))</f>
        <v>ZA-GP</v>
      </c>
      <c r="U151" s="201"/>
      <c r="V151" s="226">
        <f>IF(C151="",NA(),IF(OR(C151="Smelter not listed",C151="Smelter not yet identified"),MATCH($B151&amp;$D151,'Smelter Look-up'!$J:$J,0),MATCH($B151&amp;$C151,'Smelter Look-up'!$J:$J,0)))</f>
        <v>167</v>
      </c>
      <c r="X151" s="227">
        <f t="shared" si="22"/>
        <v>0</v>
      </c>
      <c r="AB151" s="228" t="str">
        <f t="shared" si="23"/>
        <v>GoldMetal Concentrators SA (Pty) Ltd.</v>
      </c>
    </row>
    <row r="152" spans="1:28" s="227" customFormat="1" ht="239.4">
      <c r="A152" s="181" t="s">
        <v>760</v>
      </c>
      <c r="B152" s="182" t="s">
        <v>1127</v>
      </c>
      <c r="C152" s="186" t="s">
        <v>2445</v>
      </c>
      <c r="D152" s="230" t="s">
        <v>2445</v>
      </c>
      <c r="E152" s="182" t="s">
        <v>15808</v>
      </c>
      <c r="F152" s="182" t="s">
        <v>760</v>
      </c>
      <c r="G152" s="182" t="s">
        <v>15798</v>
      </c>
      <c r="H152" s="183"/>
      <c r="I152" s="184" t="str">
        <f ca="1">IF(ISERROR($V152),"",OFFSET('Smelter Look-up'!$H$4,$V152-4,0))</f>
        <v>Harima</v>
      </c>
      <c r="J152" s="184" t="str">
        <f ca="1">IF(ISERROR($V152),"",OFFSET('Smelter Look-up'!$I$4,$V152-4,0))</f>
        <v>Hyogo</v>
      </c>
      <c r="K152" s="224"/>
      <c r="L152" s="224"/>
      <c r="M152" s="224"/>
      <c r="N152" s="224"/>
      <c r="O152" s="224" t="s">
        <v>15933</v>
      </c>
      <c r="P152" s="185"/>
      <c r="Q152" s="225"/>
      <c r="R152" s="182" t="str">
        <f ca="1">IF(ISERROR($V152),"",OFFSET('Smelter Look-up'!$C$4,$V152-4,0)&amp;"")</f>
        <v>Taki Chemical Co., Ltd.</v>
      </c>
      <c r="S152" s="181" t="str">
        <f t="shared" ca="1" si="21"/>
        <v>JP</v>
      </c>
      <c r="T152" s="181" t="str">
        <f ca="1">IF(B152="","",IF(ISERROR(MATCH($J152,SorP!$B$1:$B$6279,0)),"",INDIRECT("'SorP'!$A$"&amp;MATCH($S152&amp;$J152,SorP!C:C,0))))</f>
        <v>JP-28</v>
      </c>
      <c r="U152" s="201"/>
      <c r="V152" s="226">
        <f>IF(C152="",NA(),IF(OR(C152="Smelter not listed",C152="Smelter not yet identified"),MATCH($B152&amp;$D152,'Smelter Look-up'!$J:$J,0),MATCH($B152&amp;$C152,'Smelter Look-up'!$J:$J,0)))</f>
        <v>371</v>
      </c>
      <c r="X152" s="227">
        <f t="shared" si="22"/>
        <v>0</v>
      </c>
      <c r="AB152" s="228" t="str">
        <f t="shared" si="23"/>
        <v>TantalumTaki Chemical Co., Ltd.</v>
      </c>
    </row>
    <row r="153" spans="1:28" s="227" customFormat="1" ht="50.4">
      <c r="A153" s="181" t="s">
        <v>2452</v>
      </c>
      <c r="B153" s="182" t="s">
        <v>1125</v>
      </c>
      <c r="C153" s="186" t="s">
        <v>12925</v>
      </c>
      <c r="D153" s="230" t="s">
        <v>12925</v>
      </c>
      <c r="E153" s="182" t="s">
        <v>15819</v>
      </c>
      <c r="F153" s="182" t="s">
        <v>2452</v>
      </c>
      <c r="G153" s="182" t="s">
        <v>15798</v>
      </c>
      <c r="H153" s="183"/>
      <c r="I153" s="184" t="str">
        <f ca="1">IF(ISERROR($V153),"",OFFSET('Smelter Look-up'!$H$4,$V153-4,0))</f>
        <v>Gunsan-si</v>
      </c>
      <c r="J153" s="184" t="str">
        <f ca="1">IF(ISERROR($V153),"",OFFSET('Smelter Look-up'!$I$4,$V153-4,0))</f>
        <v>Jeollabuk-do</v>
      </c>
      <c r="K153" s="224"/>
      <c r="L153" s="224"/>
      <c r="M153" s="224"/>
      <c r="N153" s="224"/>
      <c r="O153" s="224" t="s">
        <v>15805</v>
      </c>
      <c r="P153" s="185"/>
      <c r="Q153" s="225"/>
      <c r="R153" s="182" t="str">
        <f ca="1">IF(ISERROR($V153),"",OFFSET('Smelter Look-up'!$C$4,$V153-4,0)&amp;"")</f>
        <v>SungEel HiMetal Co., Ltd.</v>
      </c>
      <c r="S153" s="181" t="str">
        <f t="shared" ca="1" si="21"/>
        <v>KR</v>
      </c>
      <c r="T153" s="181" t="str">
        <f ca="1">IF(B153="","",IF(ISERROR(MATCH($J153,SorP!$B$1:$B$6279,0)),"",INDIRECT("'SorP'!$A$"&amp;MATCH($S153&amp;$J153,SorP!C:C,0))))</f>
        <v>KR-45</v>
      </c>
      <c r="U153" s="201"/>
      <c r="V153" s="226">
        <f>IF(C153="",NA(),IF(OR(C153="Smelter not listed",C153="Smelter not yet identified"),MATCH($B153&amp;$D153,'Smelter Look-up'!$J:$J,0),MATCH($B153&amp;$C153,'Smelter Look-up'!$J:$J,0)))</f>
        <v>266</v>
      </c>
      <c r="X153" s="227">
        <f t="shared" si="22"/>
        <v>0</v>
      </c>
      <c r="AB153" s="228" t="str">
        <f t="shared" si="23"/>
        <v>GoldSungEel HiMetal Co., Ltd.</v>
      </c>
    </row>
    <row r="154" spans="1:28" s="227" customFormat="1" ht="37.799999999999997">
      <c r="A154" s="181" t="s">
        <v>1714</v>
      </c>
      <c r="B154" s="182" t="s">
        <v>1125</v>
      </c>
      <c r="C154" s="186" t="s">
        <v>2302</v>
      </c>
      <c r="D154" s="230" t="s">
        <v>2302</v>
      </c>
      <c r="E154" s="182" t="s">
        <v>15819</v>
      </c>
      <c r="F154" s="182" t="s">
        <v>1714</v>
      </c>
      <c r="G154" s="182" t="s">
        <v>15798</v>
      </c>
      <c r="H154" s="183"/>
      <c r="I154" s="184" t="str">
        <f ca="1">IF(ISERROR($V154),"",OFFSET('Smelter Look-up'!$H$4,$V154-4,0))</f>
        <v>Gangnam</v>
      </c>
      <c r="J154" s="184" t="str">
        <f ca="1">IF(ISERROR($V154),"",OFFSET('Smelter Look-up'!$I$4,$V154-4,0))</f>
        <v>Seoul-teukbyeolsi</v>
      </c>
      <c r="K154" s="224"/>
      <c r="L154" s="224"/>
      <c r="M154" s="224"/>
      <c r="N154" s="224"/>
      <c r="O154" s="224" t="s">
        <v>15805</v>
      </c>
      <c r="P154" s="185"/>
      <c r="Q154" s="225"/>
      <c r="R154" s="182" t="str">
        <f ca="1">IF(ISERROR($V154),"",OFFSET('Smelter Look-up'!$C$4,$V154-4,0)&amp;"")</f>
        <v>Korea Zinc Co., Ltd.</v>
      </c>
      <c r="S154" s="181" t="str">
        <f t="shared" ca="1" si="21"/>
        <v>KR</v>
      </c>
      <c r="T154" s="181" t="str">
        <f ca="1">IF(B154="","",IF(ISERROR(MATCH($J154,SorP!$B$1:$B$6279,0)),"",INDIRECT("'SorP'!$A$"&amp;MATCH($S154&amp;$J154,SorP!C:C,0))))</f>
        <v>KR-11</v>
      </c>
      <c r="U154" s="201"/>
      <c r="V154" s="226">
        <f>IF(C154="",NA(),IF(OR(C154="Smelter not listed",C154="Smelter not yet identified"),MATCH($B154&amp;$D154,'Smelter Look-up'!$J:$J,0),MATCH($B154&amp;$C154,'Smelter Look-up'!$J:$J,0)))</f>
        <v>144</v>
      </c>
      <c r="X154" s="227">
        <f t="shared" si="22"/>
        <v>0</v>
      </c>
      <c r="AB154" s="228" t="str">
        <f t="shared" si="23"/>
        <v>GoldKorea Zinc Co., Ltd.</v>
      </c>
    </row>
    <row r="155" spans="1:28" s="227" customFormat="1" ht="37.799999999999997">
      <c r="A155" s="181" t="s">
        <v>2271</v>
      </c>
      <c r="B155" s="182" t="s">
        <v>1128</v>
      </c>
      <c r="C155" s="186" t="s">
        <v>2537</v>
      </c>
      <c r="D155" s="230" t="s">
        <v>2537</v>
      </c>
      <c r="E155" s="182" t="s">
        <v>15855</v>
      </c>
      <c r="F155" s="182" t="s">
        <v>2271</v>
      </c>
      <c r="G155" s="182" t="s">
        <v>15798</v>
      </c>
      <c r="H155" s="183"/>
      <c r="I155" s="184" t="str">
        <f ca="1">IF(ISERROR($V155),"",OFFSET('Smelter Look-up'!$H$4,$V155-4,0))</f>
        <v>Roshal</v>
      </c>
      <c r="J155" s="184" t="str">
        <f ca="1">IF(ISERROR($V155),"",OFFSET('Smelter Look-up'!$I$4,$V155-4,0))</f>
        <v>Moskovskaja oblast'</v>
      </c>
      <c r="K155" s="224"/>
      <c r="L155" s="224"/>
      <c r="M155" s="224"/>
      <c r="N155" s="224"/>
      <c r="O155" s="224" t="s">
        <v>15805</v>
      </c>
      <c r="P155" s="185"/>
      <c r="Q155" s="225"/>
      <c r="R155" s="182" t="str">
        <f ca="1">IF(ISERROR($V155),"",OFFSET('Smelter Look-up'!$C$4,$V155-4,0)&amp;"")</f>
        <v>Moliren Ltd.</v>
      </c>
      <c r="S155" s="181" t="str">
        <f t="shared" ca="1" si="21"/>
        <v>RU</v>
      </c>
      <c r="T155" s="181" t="str">
        <f ca="1">IF(B155="","",IF(ISERROR(MATCH($J155,SorP!$B$1:$B$6279,0)),"",INDIRECT("'SorP'!$A$"&amp;MATCH($S155&amp;$J155,SorP!C:C,0))))</f>
        <v>RU-MOS</v>
      </c>
      <c r="U155" s="201"/>
      <c r="V155" s="226">
        <f>IF(C155="",NA(),IF(OR(C155="Smelter not listed",C155="Smelter not yet identified"),MATCH($B155&amp;$D155,'Smelter Look-up'!$J:$J,0),MATCH($B155&amp;$C155,'Smelter Look-up'!$J:$J,0)))</f>
        <v>618</v>
      </c>
      <c r="X155" s="227">
        <f t="shared" si="22"/>
        <v>0</v>
      </c>
      <c r="AB155" s="228" t="str">
        <f t="shared" si="23"/>
        <v>TungstenMoliren Ltd.</v>
      </c>
    </row>
    <row r="156" spans="1:28" s="227" customFormat="1" ht="100.8">
      <c r="A156" s="181" t="s">
        <v>2273</v>
      </c>
      <c r="B156" s="182" t="s">
        <v>1128</v>
      </c>
      <c r="C156" s="186" t="s">
        <v>2343</v>
      </c>
      <c r="D156" s="230" t="s">
        <v>2343</v>
      </c>
      <c r="E156" s="182" t="s">
        <v>15820</v>
      </c>
      <c r="F156" s="182" t="s">
        <v>2273</v>
      </c>
      <c r="G156" s="182" t="s">
        <v>15798</v>
      </c>
      <c r="H156" s="183"/>
      <c r="I156" s="184" t="str">
        <f ca="1">IF(ISERROR($V156),"",OFFSET('Smelter Look-up'!$H$4,$V156-4,0))</f>
        <v>Marilao</v>
      </c>
      <c r="J156" s="184" t="str">
        <f ca="1">IF(ISERROR($V156),"",OFFSET('Smelter Look-up'!$I$4,$V156-4,0))</f>
        <v>Bulacan</v>
      </c>
      <c r="K156" s="224"/>
      <c r="L156" s="224"/>
      <c r="M156" s="224"/>
      <c r="N156" s="224"/>
      <c r="O156" s="224" t="s">
        <v>15805</v>
      </c>
      <c r="P156" s="185"/>
      <c r="Q156" s="225"/>
      <c r="R156" s="182" t="str">
        <f ca="1">IF(ISERROR($V156),"",OFFSET('Smelter Look-up'!$C$4,$V156-4,0)&amp;"")</f>
        <v>Philippine Chuangxin Industrial Co., Inc.</v>
      </c>
      <c r="S156" s="181" t="str">
        <f t="shared" ca="1" si="21"/>
        <v>PH</v>
      </c>
      <c r="T156" s="181" t="str">
        <f ca="1">IF(B156="","",IF(ISERROR(MATCH($J156,SorP!$B$1:$B$6279,0)),"",INDIRECT("'SorP'!$A$"&amp;MATCH($S156&amp;$J156,SorP!C:C,0))))</f>
        <v>PH-BUL</v>
      </c>
      <c r="U156" s="201"/>
      <c r="V156" s="226">
        <f>IF(C156="",NA(),IF(OR(C156="Smelter not listed",C156="Smelter not yet identified"),MATCH($B156&amp;$D156,'Smelter Look-up'!$J:$J,0),MATCH($B156&amp;$C156,'Smelter Look-up'!$J:$J,0)))</f>
        <v>626</v>
      </c>
      <c r="X156" s="227">
        <f t="shared" si="22"/>
        <v>0</v>
      </c>
      <c r="AB156" s="228" t="str">
        <f t="shared" si="23"/>
        <v>TungstenPhilippine Chuangxin Industrial Co., Inc.</v>
      </c>
    </row>
    <row r="157" spans="1:28" s="227" customFormat="1" ht="264.60000000000002">
      <c r="A157" s="181" t="s">
        <v>784</v>
      </c>
      <c r="B157" s="182" t="s">
        <v>1126</v>
      </c>
      <c r="C157" s="186" t="s">
        <v>1027</v>
      </c>
      <c r="D157" s="230" t="s">
        <v>1027</v>
      </c>
      <c r="E157" s="182" t="s">
        <v>15799</v>
      </c>
      <c r="F157" s="182" t="s">
        <v>784</v>
      </c>
      <c r="G157" s="182" t="s">
        <v>15798</v>
      </c>
      <c r="H157" s="183"/>
      <c r="I157" s="184" t="str">
        <f ca="1">IF(ISERROR($V157),"",OFFSET('Smelter Look-up'!$H$4,$V157-4,0))</f>
        <v>Amphur Muang</v>
      </c>
      <c r="J157" s="184" t="str">
        <f ca="1">IF(ISERROR($V157),"",OFFSET('Smelter Look-up'!$I$4,$V157-4,0))</f>
        <v>Phuket</v>
      </c>
      <c r="K157" s="224"/>
      <c r="L157" s="224"/>
      <c r="M157" s="224"/>
      <c r="N157" s="224"/>
      <c r="O157" s="224" t="s">
        <v>15934</v>
      </c>
      <c r="P157" s="185"/>
      <c r="Q157" s="225"/>
      <c r="R157" s="182" t="str">
        <f ca="1">IF(ISERROR($V157),"",OFFSET('Smelter Look-up'!$C$4,$V157-4,0)&amp;"")</f>
        <v>Thaisarco</v>
      </c>
      <c r="S157" s="181" t="str">
        <f t="shared" ca="1" si="21"/>
        <v>TH</v>
      </c>
      <c r="T157" s="181" t="str">
        <f ca="1">IF(B157="","",IF(ISERROR(MATCH($J157,SorP!$B$1:$B$6279,0)),"",INDIRECT("'SorP'!$A$"&amp;MATCH($S157&amp;$J157,SorP!C:C,0))))</f>
        <v>TH-83</v>
      </c>
      <c r="U157" s="201"/>
      <c r="V157" s="226">
        <f>IF(C157="",NA(),IF(OR(C157="Smelter not listed",C157="Smelter not yet identified"),MATCH($B157&amp;$D157,'Smelter Look-up'!$J:$J,0),MATCH($B157&amp;$C157,'Smelter Look-up'!$J:$J,0)))</f>
        <v>526</v>
      </c>
      <c r="X157" s="227">
        <f t="shared" si="22"/>
        <v>0</v>
      </c>
      <c r="AB157" s="228" t="str">
        <f t="shared" si="23"/>
        <v>TinThaisarco</v>
      </c>
    </row>
    <row r="158" spans="1:28" s="227" customFormat="1" ht="214.2">
      <c r="A158" s="181" t="s">
        <v>778</v>
      </c>
      <c r="B158" s="182" t="s">
        <v>1126</v>
      </c>
      <c r="C158" s="186" t="s">
        <v>840</v>
      </c>
      <c r="D158" s="230" t="s">
        <v>840</v>
      </c>
      <c r="E158" s="182" t="s">
        <v>15801</v>
      </c>
      <c r="F158" s="182" t="s">
        <v>778</v>
      </c>
      <c r="G158" s="182" t="s">
        <v>15798</v>
      </c>
      <c r="H158" s="183"/>
      <c r="I158" s="184" t="str">
        <f ca="1">IF(ISERROR($V158),"",OFFSET('Smelter Look-up'!$H$4,$V158-4,0))</f>
        <v>Sungailiat</v>
      </c>
      <c r="J158" s="184" t="str">
        <f ca="1">IF(ISERROR($V158),"",OFFSET('Smelter Look-up'!$I$4,$V158-4,0))</f>
        <v>Kepulauan Bangka Belitung</v>
      </c>
      <c r="K158" s="224"/>
      <c r="L158" s="224"/>
      <c r="M158" s="224"/>
      <c r="N158" s="224"/>
      <c r="O158" s="224" t="s">
        <v>15935</v>
      </c>
      <c r="P158" s="185"/>
      <c r="Q158" s="225"/>
      <c r="R158" s="182" t="str">
        <f ca="1">IF(ISERROR($V158),"",OFFSET('Smelter Look-up'!$C$4,$V158-4,0)&amp;"")</f>
        <v>PT Artha Cipta Langgeng</v>
      </c>
      <c r="S158" s="181" t="str">
        <f t="shared" ca="1" si="21"/>
        <v>ID</v>
      </c>
      <c r="T158" s="181" t="str">
        <f ca="1">IF(B158="","",IF(ISERROR(MATCH($J158,SorP!$B$1:$B$6279,0)),"",INDIRECT("'SorP'!$A$"&amp;MATCH($S158&amp;$J158,SorP!C:C,0))))</f>
        <v>ID-BB</v>
      </c>
      <c r="U158" s="201"/>
      <c r="V158" s="226">
        <f>IF(C158="",NA(),IF(OR(C158="Smelter not listed",C158="Smelter not yet identified"),MATCH($B158&amp;$D158,'Smelter Look-up'!$J:$J,0),MATCH($B158&amp;$C158,'Smelter Look-up'!$J:$J,0)))</f>
        <v>487</v>
      </c>
      <c r="X158" s="227">
        <f t="shared" si="22"/>
        <v>0</v>
      </c>
      <c r="AB158" s="228" t="str">
        <f t="shared" si="23"/>
        <v>TinPT Artha Cipta Langgeng</v>
      </c>
    </row>
    <row r="159" spans="1:28" s="227" customFormat="1" ht="75.599999999999994">
      <c r="A159" s="181" t="s">
        <v>15125</v>
      </c>
      <c r="B159" s="182" t="s">
        <v>1128</v>
      </c>
      <c r="C159" s="186" t="s">
        <v>15554</v>
      </c>
      <c r="D159" s="230" t="s">
        <v>15554</v>
      </c>
      <c r="E159" s="182" t="s">
        <v>15813</v>
      </c>
      <c r="F159" s="182" t="s">
        <v>15125</v>
      </c>
      <c r="G159" s="182" t="s">
        <v>15798</v>
      </c>
      <c r="H159" s="183"/>
      <c r="I159" s="184" t="str">
        <f ca="1">IF(ISERROR($V159),"",OFFSET('Smelter Look-up'!$H$4,$V159-4,0))</f>
        <v>Longyan</v>
      </c>
      <c r="J159" s="184" t="str">
        <f ca="1">IF(ISERROR($V159),"",OFFSET('Smelter Look-up'!$I$4,$V159-4,0))</f>
        <v>Fujian Sheng</v>
      </c>
      <c r="K159" s="224"/>
      <c r="L159" s="224"/>
      <c r="M159" s="224"/>
      <c r="N159" s="224"/>
      <c r="O159" s="224" t="s">
        <v>15805</v>
      </c>
      <c r="P159" s="185"/>
      <c r="Q159" s="225"/>
      <c r="R159" s="182" t="str">
        <f ca="1">IF(ISERROR($V159),"",OFFSET('Smelter Look-up'!$C$4,$V159-4,0)&amp;"")</f>
        <v>Fujian Xinlu Tungsten Co., Ltd.</v>
      </c>
      <c r="S159" s="181" t="str">
        <f t="shared" ca="1" si="21"/>
        <v>CN</v>
      </c>
      <c r="T159" s="181" t="str">
        <f ca="1">IF(B159="","",IF(ISERROR(MATCH($J159,SorP!$B$1:$B$6279,0)),"",INDIRECT("'SorP'!$A$"&amp;MATCH($S159&amp;$J159,SorP!C:C,0))))</f>
        <v>CN-FJ</v>
      </c>
      <c r="U159" s="201"/>
      <c r="V159" s="226">
        <f>IF(C159="",NA(),IF(OR(C159="Smelter not listed",C159="Smelter not yet identified"),MATCH($B159&amp;$D159,'Smelter Look-up'!$J:$J,0),MATCH($B159&amp;$C159,'Smelter Look-up'!$J:$J,0)))</f>
        <v>579</v>
      </c>
      <c r="X159" s="227">
        <f t="shared" si="22"/>
        <v>0</v>
      </c>
      <c r="AB159" s="228" t="str">
        <f t="shared" si="23"/>
        <v>TungstenFujian Xinlu Tungsten Co., Ltd.</v>
      </c>
    </row>
    <row r="160" spans="1:28" s="227" customFormat="1" ht="88.2">
      <c r="A160" s="181" t="s">
        <v>1393</v>
      </c>
      <c r="B160" s="182" t="s">
        <v>1127</v>
      </c>
      <c r="C160" s="186" t="s">
        <v>2172</v>
      </c>
      <c r="D160" s="230" t="s">
        <v>2172</v>
      </c>
      <c r="E160" s="182" t="s">
        <v>15813</v>
      </c>
      <c r="F160" s="182" t="s">
        <v>1393</v>
      </c>
      <c r="G160" s="182" t="s">
        <v>15798</v>
      </c>
      <c r="H160" s="183"/>
      <c r="I160" s="184" t="str">
        <f ca="1">IF(ISERROR($V160),"",OFFSET('Smelter Look-up'!$H$4,$V160-4,0))</f>
        <v>Fengxin</v>
      </c>
      <c r="J160" s="184" t="str">
        <f ca="1">IF(ISERROR($V160),"",OFFSET('Smelter Look-up'!$I$4,$V160-4,0))</f>
        <v>Jiangxi Sheng</v>
      </c>
      <c r="K160" s="224"/>
      <c r="L160" s="224"/>
      <c r="M160" s="224"/>
      <c r="N160" s="224"/>
      <c r="O160" s="224" t="s">
        <v>15805</v>
      </c>
      <c r="P160" s="185"/>
      <c r="Q160" s="225"/>
      <c r="R160" s="182" t="str">
        <f ca="1">IF(ISERROR($V160),"",OFFSET('Smelter Look-up'!$C$4,$V160-4,0)&amp;"")</f>
        <v>Jiangxi Dinghai Tantalum &amp; Niobium Co., Ltd.</v>
      </c>
      <c r="S160" s="181" t="str">
        <f t="shared" ca="1" si="21"/>
        <v>CN</v>
      </c>
      <c r="T160" s="181" t="str">
        <f ca="1">IF(B160="","",IF(ISERROR(MATCH($J160,SorP!$B$1:$B$6279,0)),"",INDIRECT("'SorP'!$A$"&amp;MATCH($S160&amp;$J160,SorP!C:C,0))))</f>
        <v>CN-JX</v>
      </c>
      <c r="U160" s="201"/>
      <c r="V160" s="226">
        <f>IF(C160="",NA(),IF(OR(C160="Smelter not listed",C160="Smelter not yet identified"),MATCH($B160&amp;$D160,'Smelter Look-up'!$J:$J,0),MATCH($B160&amp;$C160,'Smelter Look-up'!$J:$J,0)))</f>
        <v>339</v>
      </c>
      <c r="X160" s="227">
        <f t="shared" si="22"/>
        <v>0</v>
      </c>
      <c r="AB160" s="228" t="str">
        <f t="shared" si="23"/>
        <v>TantalumJiangxi Dinghai Tantalum &amp; Niobium Co., Ltd.</v>
      </c>
    </row>
    <row r="161" spans="1:28" s="227" customFormat="1" ht="88.2">
      <c r="A161" s="181" t="s">
        <v>2437</v>
      </c>
      <c r="B161" s="182" t="s">
        <v>1125</v>
      </c>
      <c r="C161" s="186" t="s">
        <v>2436</v>
      </c>
      <c r="D161" s="230" t="s">
        <v>2436</v>
      </c>
      <c r="E161" s="182" t="s">
        <v>15832</v>
      </c>
      <c r="F161" s="182" t="s">
        <v>2437</v>
      </c>
      <c r="G161" s="182" t="s">
        <v>15798</v>
      </c>
      <c r="H161" s="183"/>
      <c r="I161" s="184" t="str">
        <f ca="1">IF(ISERROR($V161),"",OFFSET('Smelter Look-up'!$H$4,$V161-4,0))</f>
        <v>Pforzheim</v>
      </c>
      <c r="J161" s="184" t="str">
        <f ca="1">IF(ISERROR($V161),"",OFFSET('Smelter Look-up'!$I$4,$V161-4,0))</f>
        <v>Baden-Württemberg</v>
      </c>
      <c r="K161" s="224"/>
      <c r="L161" s="224"/>
      <c r="M161" s="224"/>
      <c r="N161" s="224"/>
      <c r="O161" s="224" t="s">
        <v>15805</v>
      </c>
      <c r="P161" s="185"/>
      <c r="Q161" s="225"/>
      <c r="R161" s="182" t="str">
        <f ca="1">IF(ISERROR($V161),"",OFFSET('Smelter Look-up'!$C$4,$V161-4,0)&amp;"")</f>
        <v>Degussa Sonne / Mond Goldhandel GmbH</v>
      </c>
      <c r="S161" s="181" t="str">
        <f t="shared" ca="1" si="21"/>
        <v>DE</v>
      </c>
      <c r="T161" s="181" t="str">
        <f ca="1">IF(B161="","",IF(ISERROR(MATCH($J161,SorP!$B$1:$B$6279,0)),"",INDIRECT("'SorP'!$A$"&amp;MATCH($S161&amp;$J161,SorP!C:C,0))))</f>
        <v>DE-BW</v>
      </c>
      <c r="U161" s="201"/>
      <c r="V161" s="226">
        <f>IF(C161="",NA(),IF(OR(C161="Smelter not listed",C161="Smelter not yet identified"),MATCH($B161&amp;$D161,'Smelter Look-up'!$J:$J,0),MATCH($B161&amp;$C161,'Smelter Look-up'!$J:$J,0)))</f>
        <v>62</v>
      </c>
      <c r="X161" s="227">
        <f t="shared" si="22"/>
        <v>0</v>
      </c>
      <c r="AB161" s="228" t="str">
        <f t="shared" si="23"/>
        <v>GoldDegussa Sonne / Mond Goldhandel GmbH</v>
      </c>
    </row>
    <row r="162" spans="1:28" s="227" customFormat="1" ht="113.4">
      <c r="A162" s="181" t="s">
        <v>15086</v>
      </c>
      <c r="B162" s="182" t="s">
        <v>1127</v>
      </c>
      <c r="C162" s="186" t="s">
        <v>15468</v>
      </c>
      <c r="D162" s="230" t="s">
        <v>15468</v>
      </c>
      <c r="E162" s="182" t="s">
        <v>15813</v>
      </c>
      <c r="F162" s="182" t="s">
        <v>15086</v>
      </c>
      <c r="G162" s="182" t="s">
        <v>15798</v>
      </c>
      <c r="H162" s="183"/>
      <c r="I162" s="184" t="str">
        <f ca="1">IF(ISERROR($V162),"",OFFSET('Smelter Look-up'!$H$4,$V162-4,0))</f>
        <v>Yecheng City</v>
      </c>
      <c r="J162" s="184" t="str">
        <f ca="1">IF(ISERROR($V162),"",OFFSET('Smelter Look-up'!$I$4,$V162-4,0))</f>
        <v>Jiangsu Sheng</v>
      </c>
      <c r="K162" s="224"/>
      <c r="L162" s="224"/>
      <c r="M162" s="224"/>
      <c r="N162" s="224"/>
      <c r="O162" s="224" t="s">
        <v>15805</v>
      </c>
      <c r="P162" s="185"/>
      <c r="Q162" s="225"/>
      <c r="R162" s="182" t="str">
        <f ca="1">IF(ISERROR($V162),"",OFFSET('Smelter Look-up'!$C$4,$V162-4,0)&amp;"")</f>
        <v>RFH Yancheng Jinye New Material Technology Co., Ltd.</v>
      </c>
      <c r="S162" s="181" t="str">
        <f t="shared" ca="1" si="21"/>
        <v>CN</v>
      </c>
      <c r="T162" s="181" t="str">
        <f ca="1">IF(B162="","",IF(ISERROR(MATCH($J162,SorP!$B$1:$B$6279,0)),"",INDIRECT("'SorP'!$A$"&amp;MATCH($S162&amp;$J162,SorP!C:C,0))))</f>
        <v>CN-JS</v>
      </c>
      <c r="U162" s="201"/>
      <c r="V162" s="226">
        <f>IF(C162="",NA(),IF(OR(C162="Smelter not listed",C162="Smelter not yet identified"),MATCH($B162&amp;$D162,'Smelter Look-up'!$J:$J,0),MATCH($B162&amp;$C162,'Smelter Look-up'!$J:$J,0)))</f>
        <v>367</v>
      </c>
      <c r="X162" s="227">
        <f t="shared" si="22"/>
        <v>0</v>
      </c>
      <c r="AB162" s="228" t="str">
        <f t="shared" si="23"/>
        <v>TantalumRFH Yancheng Jinye New Material Technology Co., Ltd.</v>
      </c>
    </row>
    <row r="163" spans="1:28" s="227" customFormat="1" ht="75.599999999999994">
      <c r="A163" s="181" t="s">
        <v>785</v>
      </c>
      <c r="B163" s="182" t="s">
        <v>1126</v>
      </c>
      <c r="C163" s="186" t="s">
        <v>2532</v>
      </c>
      <c r="D163" s="230" t="s">
        <v>2532</v>
      </c>
      <c r="E163" s="182" t="s">
        <v>15858</v>
      </c>
      <c r="F163" s="182" t="s">
        <v>785</v>
      </c>
      <c r="G163" s="182" t="s">
        <v>15798</v>
      </c>
      <c r="H163" s="183"/>
      <c r="I163" s="184" t="str">
        <f ca="1">IF(ISERROR($V163),"",OFFSET('Smelter Look-up'!$H$4,$V163-4,0))</f>
        <v>Ariquemes</v>
      </c>
      <c r="J163" s="184" t="str">
        <f ca="1">IF(ISERROR($V163),"",OFFSET('Smelter Look-up'!$I$4,$V163-4,0))</f>
        <v>Rondônia</v>
      </c>
      <c r="K163" s="224"/>
      <c r="L163" s="224"/>
      <c r="M163" s="224"/>
      <c r="N163" s="224"/>
      <c r="O163" s="224" t="s">
        <v>15936</v>
      </c>
      <c r="P163" s="185"/>
      <c r="Q163" s="225"/>
      <c r="R163" s="182" t="str">
        <f ca="1">IF(ISERROR($V163),"",OFFSET('Smelter Look-up'!$C$4,$V163-4,0)&amp;"")</f>
        <v>White Solder Metalurgia e Mineracao Ltda.</v>
      </c>
      <c r="S163" s="181" t="str">
        <f t="shared" ca="1" si="21"/>
        <v>BR</v>
      </c>
      <c r="T163" s="181" t="str">
        <f ca="1">IF(B163="","",IF(ISERROR(MATCH($J163,SorP!$B$1:$B$6279,0)),"",INDIRECT("'SorP'!$A$"&amp;MATCH($S163&amp;$J163,SorP!C:C,0))))</f>
        <v>BR-RO</v>
      </c>
      <c r="U163" s="201"/>
      <c r="V163" s="226">
        <f>IF(C163="",NA(),IF(OR(C163="Smelter not listed",C163="Smelter not yet identified"),MATCH($B163&amp;$D163,'Smelter Look-up'!$J:$J,0),MATCH($B163&amp;$C163,'Smelter Look-up'!$J:$J,0)))</f>
        <v>535</v>
      </c>
      <c r="X163" s="227">
        <f t="shared" si="22"/>
        <v>0</v>
      </c>
      <c r="AB163" s="228" t="str">
        <f t="shared" si="23"/>
        <v>TinWhite Solder Metalurgia e Mineracao Ltda.</v>
      </c>
    </row>
    <row r="164" spans="1:28" s="227" customFormat="1" ht="226.8">
      <c r="A164" s="181" t="s">
        <v>799</v>
      </c>
      <c r="B164" s="182" t="s">
        <v>1128</v>
      </c>
      <c r="C164" s="186" t="s">
        <v>1378</v>
      </c>
      <c r="D164" s="230" t="s">
        <v>1378</v>
      </c>
      <c r="E164" s="182" t="s">
        <v>15813</v>
      </c>
      <c r="F164" s="182" t="s">
        <v>799</v>
      </c>
      <c r="G164" s="182" t="s">
        <v>15798</v>
      </c>
      <c r="H164" s="183"/>
      <c r="I164" s="184" t="str">
        <f ca="1">IF(ISERROR($V164),"",OFFSET('Smelter Look-up'!$H$4,$V164-4,0))</f>
        <v>Xiamen</v>
      </c>
      <c r="J164" s="184" t="str">
        <f ca="1">IF(ISERROR($V164),"",OFFSET('Smelter Look-up'!$I$4,$V164-4,0))</f>
        <v>Fujian Sheng</v>
      </c>
      <c r="K164" s="224"/>
      <c r="L164" s="224"/>
      <c r="M164" s="224"/>
      <c r="N164" s="224"/>
      <c r="O164" s="224" t="s">
        <v>15937</v>
      </c>
      <c r="P164" s="185"/>
      <c r="Q164" s="225"/>
      <c r="R164" s="182" t="str">
        <f ca="1">IF(ISERROR($V164),"",OFFSET('Smelter Look-up'!$C$4,$V164-4,0)&amp;"")</f>
        <v>Xiamen Tungsten Co., Ltd.</v>
      </c>
      <c r="S164" s="181" t="str">
        <f t="shared" ca="1" si="21"/>
        <v>CN</v>
      </c>
      <c r="T164" s="181" t="str">
        <f ca="1">IF(B164="","",IF(ISERROR(MATCH($J164,SorP!$B$1:$B$6279,0)),"",INDIRECT("'SorP'!$A$"&amp;MATCH($S164&amp;$J164,SorP!C:C,0))))</f>
        <v>CN-FJ</v>
      </c>
      <c r="U164" s="201"/>
      <c r="V164" s="226">
        <f>IF(C164="",NA(),IF(OR(C164="Smelter not listed",C164="Smelter not yet identified"),MATCH($B164&amp;$D164,'Smelter Look-up'!$J:$J,0),MATCH($B164&amp;$C164,'Smelter Look-up'!$J:$J,0)))</f>
        <v>636</v>
      </c>
      <c r="X164" s="227">
        <f t="shared" si="22"/>
        <v>0</v>
      </c>
      <c r="AB164" s="228" t="str">
        <f t="shared" si="23"/>
        <v>TungstenXiamen Tungsten Co., Ltd.</v>
      </c>
    </row>
    <row r="165" spans="1:28" s="227" customFormat="1" ht="100.8">
      <c r="A165" s="181" t="s">
        <v>688</v>
      </c>
      <c r="B165" s="182" t="s">
        <v>1125</v>
      </c>
      <c r="C165" s="186" t="s">
        <v>905</v>
      </c>
      <c r="D165" s="230" t="s">
        <v>905</v>
      </c>
      <c r="E165" s="182" t="s">
        <v>15855</v>
      </c>
      <c r="F165" s="182" t="s">
        <v>688</v>
      </c>
      <c r="G165" s="182" t="s">
        <v>15798</v>
      </c>
      <c r="H165" s="183"/>
      <c r="I165" s="184" t="str">
        <f ca="1">IF(ISERROR($V165),"",OFFSET('Smelter Look-up'!$H$4,$V165-4,0))</f>
        <v>Verkhnyaya Pyshma</v>
      </c>
      <c r="J165" s="184" t="str">
        <f ca="1">IF(ISERROR($V165),"",OFFSET('Smelter Look-up'!$I$4,$V165-4,0))</f>
        <v>Sverdlovskaya oblast'</v>
      </c>
      <c r="K165" s="224"/>
      <c r="L165" s="224"/>
      <c r="M165" s="224"/>
      <c r="N165" s="224"/>
      <c r="O165" s="224" t="s">
        <v>15938</v>
      </c>
      <c r="P165" s="185"/>
      <c r="Q165" s="225"/>
      <c r="R165" s="182" t="str">
        <f ca="1">IF(ISERROR($V165),"",OFFSET('Smelter Look-up'!$C$4,$V165-4,0)&amp;"")</f>
        <v>JSC Ekaterinburg Non-Ferrous Metal Processing Plant</v>
      </c>
      <c r="S165" s="181" t="str">
        <f t="shared" ca="1" si="21"/>
        <v>RU</v>
      </c>
      <c r="T165" s="181" t="str">
        <f ca="1">IF(B165="","",IF(ISERROR(MATCH($J165,SorP!$B$1:$B$6279,0)),"",INDIRECT("'SorP'!$A$"&amp;MATCH($S165&amp;$J165,SorP!C:C,0))))</f>
        <v>RU-SVE</v>
      </c>
      <c r="U165" s="201"/>
      <c r="V165" s="226">
        <f>IF(C165="",NA(),IF(OR(C165="Smelter not listed",C165="Smelter not yet identified"),MATCH($B165&amp;$D165,'Smelter Look-up'!$J:$J,0),MATCH($B165&amp;$C165,'Smelter Look-up'!$J:$J,0)))</f>
        <v>129</v>
      </c>
      <c r="X165" s="227">
        <f t="shared" si="22"/>
        <v>0</v>
      </c>
      <c r="AB165" s="228" t="str">
        <f t="shared" si="23"/>
        <v>GoldJSC Ekaterinburg Non-Ferrous Metal Processing Plant</v>
      </c>
    </row>
    <row r="166" spans="1:28" s="227" customFormat="1" ht="37.799999999999997">
      <c r="A166" s="181" t="s">
        <v>2440</v>
      </c>
      <c r="B166" s="182" t="s">
        <v>1125</v>
      </c>
      <c r="C166" s="186" t="s">
        <v>2439</v>
      </c>
      <c r="D166" s="230" t="s">
        <v>2439</v>
      </c>
      <c r="E166" s="182" t="s">
        <v>15939</v>
      </c>
      <c r="F166" s="182" t="s">
        <v>2440</v>
      </c>
      <c r="G166" s="182" t="s">
        <v>15798</v>
      </c>
      <c r="H166" s="183"/>
      <c r="I166" s="184" t="str">
        <f ca="1">IF(ISERROR($V166),"",OFFSET('Smelter Look-up'!$H$4,$V166-4,0))</f>
        <v>Andorra la Vella</v>
      </c>
      <c r="J166" s="184" t="str">
        <f ca="1">IF(ISERROR($V166),"",OFFSET('Smelter Look-up'!$I$4,$V166-4,0))</f>
        <v>Andorra la Vella</v>
      </c>
      <c r="K166" s="224"/>
      <c r="L166" s="224"/>
      <c r="M166" s="224"/>
      <c r="N166" s="224"/>
      <c r="O166" s="224" t="s">
        <v>15805</v>
      </c>
      <c r="P166" s="185"/>
      <c r="Q166" s="225"/>
      <c r="R166" s="182" t="str">
        <f ca="1">IF(ISERROR($V166),"",OFFSET('Smelter Look-up'!$C$4,$V166-4,0)&amp;"")</f>
        <v>L'Orfebre S.A.</v>
      </c>
      <c r="S166" s="181" t="str">
        <f t="shared" ref="S166:S196" ca="1" si="24">IF(B166="","",IF(ISERROR(MATCH($E166,CL,0)),"Unknown",INDIRECT("'C'!$A$"&amp;MATCH($E166,CL,0)+1)))</f>
        <v>AD</v>
      </c>
      <c r="T166" s="181" t="str">
        <f ca="1">IF(B166="","",IF(ISERROR(MATCH($J166,SorP!$B$1:$B$6279,0)),"",INDIRECT("'SorP'!$A$"&amp;MATCH($S166&amp;$J166,SorP!C:C,0))))</f>
        <v>AD-07</v>
      </c>
      <c r="U166" s="201"/>
      <c r="V166" s="226">
        <f>IF(C166="",NA(),IF(OR(C166="Smelter not listed",C166="Smelter not yet identified"),MATCH($B166&amp;$D166,'Smelter Look-up'!$J:$J,0),MATCH($B166&amp;$C166,'Smelter Look-up'!$J:$J,0)))</f>
        <v>156</v>
      </c>
      <c r="X166" s="227">
        <f t="shared" ref="X166:X196" si="25">IF(AND(C166="Smelter not listed",OR(LEN(D166)=0,LEN(E166)=0)),1,0)</f>
        <v>0</v>
      </c>
      <c r="AB166" s="228" t="str">
        <f t="shared" ref="AB166:AB196" si="26">B166&amp;C166</f>
        <v>GoldL'Orfebre S.A.</v>
      </c>
    </row>
    <row r="167" spans="1:28" s="227" customFormat="1" ht="50.4">
      <c r="A167" s="181" t="s">
        <v>15447</v>
      </c>
      <c r="B167" s="182" t="s">
        <v>1125</v>
      </c>
      <c r="C167" s="186" t="s">
        <v>15446</v>
      </c>
      <c r="D167" s="230" t="s">
        <v>15446</v>
      </c>
      <c r="E167" s="182" t="s">
        <v>15813</v>
      </c>
      <c r="F167" s="182" t="s">
        <v>15447</v>
      </c>
      <c r="G167" s="182" t="s">
        <v>15798</v>
      </c>
      <c r="H167" s="183"/>
      <c r="I167" s="184" t="str">
        <f ca="1">IF(ISERROR($V167),"",OFFSET('Smelter Look-up'!$H$4,$V167-4,0))</f>
        <v>Suzhou City</v>
      </c>
      <c r="J167" s="184" t="str">
        <f ca="1">IF(ISERROR($V167),"",OFFSET('Smelter Look-up'!$I$4,$V167-4,0))</f>
        <v>Jiangsu Sheng</v>
      </c>
      <c r="K167" s="224"/>
      <c r="L167" s="224"/>
      <c r="M167" s="224"/>
      <c r="N167" s="224"/>
      <c r="O167" s="224" t="s">
        <v>15805</v>
      </c>
      <c r="P167" s="185"/>
      <c r="Q167" s="225"/>
      <c r="R167" s="182" t="str">
        <f ca="1">IF(ISERROR($V167),"",OFFSET('Smelter Look-up'!$C$4,$V167-4,0)&amp;"")</f>
        <v>Dongwu Gold Group</v>
      </c>
      <c r="S167" s="181" t="str">
        <f t="shared" ca="1" si="24"/>
        <v>CN</v>
      </c>
      <c r="T167" s="181" t="str">
        <f ca="1">IF(B167="","",IF(ISERROR(MATCH($J167,SorP!$B$1:$B$6279,0)),"",INDIRECT("'SorP'!$A$"&amp;MATCH($S167&amp;$J167,SorP!C:C,0))))</f>
        <v>CN-JS</v>
      </c>
      <c r="U167" s="201"/>
      <c r="V167" s="226">
        <f>IF(C167="",NA(),IF(OR(C167="Smelter not listed",C167="Smelter not yet identified"),MATCH($B167&amp;$D167,'Smelter Look-up'!$J:$J,0),MATCH($B167&amp;$C167,'Smelter Look-up'!$J:$J,0)))</f>
        <v>65</v>
      </c>
      <c r="X167" s="227">
        <f t="shared" si="25"/>
        <v>0</v>
      </c>
      <c r="AB167" s="228" t="str">
        <f t="shared" si="26"/>
        <v>GoldDongwu Gold Group</v>
      </c>
    </row>
    <row r="168" spans="1:28" s="227" customFormat="1" ht="63">
      <c r="A168" s="181" t="s">
        <v>15457</v>
      </c>
      <c r="B168" s="182" t="s">
        <v>1125</v>
      </c>
      <c r="C168" s="186" t="s">
        <v>15456</v>
      </c>
      <c r="D168" s="230" t="s">
        <v>15456</v>
      </c>
      <c r="E168" s="182" t="s">
        <v>15813</v>
      </c>
      <c r="F168" s="182" t="s">
        <v>15457</v>
      </c>
      <c r="G168" s="182" t="s">
        <v>15798</v>
      </c>
      <c r="H168" s="183"/>
      <c r="I168" s="184" t="str">
        <f ca="1">IF(ISERROR($V168),"",OFFSET('Smelter Look-up'!$H$4,$V168-4,0))</f>
        <v>Shenzhen</v>
      </c>
      <c r="J168" s="184" t="str">
        <f ca="1">IF(ISERROR($V168),"",OFFSET('Smelter Look-up'!$I$4,$V168-4,0))</f>
        <v>Guangdong Sheng</v>
      </c>
      <c r="K168" s="224"/>
      <c r="L168" s="224"/>
      <c r="M168" s="224"/>
      <c r="N168" s="224"/>
      <c r="O168" s="224" t="s">
        <v>15805</v>
      </c>
      <c r="P168" s="185"/>
      <c r="Q168" s="225"/>
      <c r="R168" s="182" t="str">
        <f ca="1">IF(ISERROR($V168),"",OFFSET('Smelter Look-up'!$C$4,$V168-4,0)&amp;"")</f>
        <v>Shenzhen CuiLu Gold Co., Ltd.</v>
      </c>
      <c r="S168" s="181" t="str">
        <f t="shared" ca="1" si="24"/>
        <v>CN</v>
      </c>
      <c r="T168" s="181" t="str">
        <f ca="1">IF(B168="","",IF(ISERROR(MATCH($J168,SorP!$B$1:$B$6279,0)),"",INDIRECT("'SorP'!$A$"&amp;MATCH($S168&amp;$J168,SorP!C:C,0))))</f>
        <v>CN-GD</v>
      </c>
      <c r="U168" s="201"/>
      <c r="V168" s="226">
        <f>IF(C168="",NA(),IF(OR(C168="Smelter not listed",C168="Smelter not yet identified"),MATCH($B168&amp;$D168,'Smelter Look-up'!$J:$J,0),MATCH($B168&amp;$C168,'Smelter Look-up'!$J:$J,0)))</f>
        <v>248</v>
      </c>
      <c r="X168" s="227">
        <f t="shared" si="25"/>
        <v>0</v>
      </c>
      <c r="AB168" s="228" t="str">
        <f t="shared" si="26"/>
        <v>GoldShenzhen CuiLu Gold Co., Ltd.</v>
      </c>
    </row>
    <row r="169" spans="1:28" s="227" customFormat="1" ht="88.2">
      <c r="A169" s="181" t="s">
        <v>769</v>
      </c>
      <c r="B169" s="182" t="s">
        <v>1126</v>
      </c>
      <c r="C169" s="186" t="s">
        <v>1420</v>
      </c>
      <c r="D169" s="230" t="s">
        <v>1420</v>
      </c>
      <c r="E169" s="182" t="s">
        <v>15813</v>
      </c>
      <c r="F169" s="182" t="s">
        <v>769</v>
      </c>
      <c r="G169" s="182" t="s">
        <v>15798</v>
      </c>
      <c r="H169" s="183"/>
      <c r="I169" s="184" t="str">
        <f ca="1">IF(ISERROR($V169),"",OFFSET('Smelter Look-up'!$H$4,$V169-4,0))</f>
        <v>Gejiu</v>
      </c>
      <c r="J169" s="184" t="str">
        <f ca="1">IF(ISERROR($V169),"",OFFSET('Smelter Look-up'!$I$4,$V169-4,0))</f>
        <v>Yunnan Sheng</v>
      </c>
      <c r="K169" s="224"/>
      <c r="L169" s="224"/>
      <c r="M169" s="224"/>
      <c r="N169" s="224"/>
      <c r="O169" s="224" t="s">
        <v>15813</v>
      </c>
      <c r="P169" s="185"/>
      <c r="Q169" s="225"/>
      <c r="R169" s="182" t="str">
        <f ca="1">IF(ISERROR($V169),"",OFFSET('Smelter Look-up'!$C$4,$V169-4,0)&amp;"")</f>
        <v>Gejiu Kai Meng Industry and Trade LLC</v>
      </c>
      <c r="S169" s="181" t="str">
        <f t="shared" ca="1" si="24"/>
        <v>CN</v>
      </c>
      <c r="T169" s="181" t="str">
        <f ca="1">IF(B169="","",IF(ISERROR(MATCH($J169,SorP!$B$1:$B$6279,0)),"",INDIRECT("'SorP'!$A$"&amp;MATCH($S169&amp;$J169,SorP!C:C,0))))</f>
        <v>CN-YN</v>
      </c>
      <c r="U169" s="201"/>
      <c r="V169" s="226">
        <f>IF(C169="",NA(),IF(OR(C169="Smelter not listed",C169="Smelter not yet identified"),MATCH($B169&amp;$D169,'Smelter Look-up'!$J:$J,0),MATCH($B169&amp;$C169,'Smelter Look-up'!$J:$J,0)))</f>
        <v>435</v>
      </c>
      <c r="X169" s="227">
        <f t="shared" si="25"/>
        <v>0</v>
      </c>
      <c r="AB169" s="228" t="str">
        <f t="shared" si="26"/>
        <v>TinGejiu Kai Meng Industry and Trade LLC</v>
      </c>
    </row>
    <row r="170" spans="1:28" s="227" customFormat="1" ht="277.2">
      <c r="A170" s="181" t="s">
        <v>1419</v>
      </c>
      <c r="B170" s="182" t="s">
        <v>1127</v>
      </c>
      <c r="C170" s="186" t="s">
        <v>15084</v>
      </c>
      <c r="D170" s="230" t="s">
        <v>15084</v>
      </c>
      <c r="E170" s="182" t="s">
        <v>15848</v>
      </c>
      <c r="F170" s="182" t="s">
        <v>1419</v>
      </c>
      <c r="G170" s="182" t="s">
        <v>15798</v>
      </c>
      <c r="H170" s="183"/>
      <c r="I170" s="184" t="str">
        <f ca="1">IF(ISERROR($V170),"",OFFSET('Smelter Look-up'!$H$4,$V170-4,0))</f>
        <v>Matamoros</v>
      </c>
      <c r="J170" s="184" t="str">
        <f ca="1">IF(ISERROR($V170),"",OFFSET('Smelter Look-up'!$I$4,$V170-4,0))</f>
        <v>Tamaulipas</v>
      </c>
      <c r="K170" s="224"/>
      <c r="L170" s="224"/>
      <c r="M170" s="224"/>
      <c r="N170" s="224"/>
      <c r="O170" s="224" t="s">
        <v>15940</v>
      </c>
      <c r="P170" s="185"/>
      <c r="Q170" s="225"/>
      <c r="R170" s="182" t="str">
        <f ca="1">IF(ISERROR($V170),"",OFFSET('Smelter Look-up'!$C$4,$V170-4,0)&amp;"")</f>
        <v>KEMET de Mexico</v>
      </c>
      <c r="S170" s="181" t="str">
        <f t="shared" ca="1" si="24"/>
        <v>MX</v>
      </c>
      <c r="T170" s="181" t="str">
        <f ca="1">IF(B170="","",IF(ISERROR(MATCH($J170,SorP!$B$1:$B$6279,0)),"",INDIRECT("'SorP'!$A$"&amp;MATCH($S170&amp;$J170,SorP!C:C,0))))</f>
        <v>MX-TAM</v>
      </c>
      <c r="U170" s="201"/>
      <c r="V170" s="226">
        <f>IF(C170="",NA(),IF(OR(C170="Smelter not listed",C170="Smelter not yet identified"),MATCH($B170&amp;$D170,'Smelter Look-up'!$J:$J,0),MATCH($B170&amp;$C170,'Smelter Look-up'!$J:$J,0)))</f>
        <v>346</v>
      </c>
      <c r="X170" s="227">
        <f t="shared" si="25"/>
        <v>0</v>
      </c>
      <c r="AB170" s="228" t="str">
        <f t="shared" si="26"/>
        <v>TantalumKEMET de Mexico</v>
      </c>
    </row>
    <row r="171" spans="1:28" s="227" customFormat="1" ht="88.2">
      <c r="A171" s="181" t="s">
        <v>395</v>
      </c>
      <c r="B171" s="182" t="s">
        <v>1125</v>
      </c>
      <c r="C171" s="186" t="s">
        <v>394</v>
      </c>
      <c r="D171" s="230" t="s">
        <v>394</v>
      </c>
      <c r="E171" s="182" t="s">
        <v>15813</v>
      </c>
      <c r="F171" s="182" t="s">
        <v>395</v>
      </c>
      <c r="G171" s="182" t="s">
        <v>15798</v>
      </c>
      <c r="H171" s="183"/>
      <c r="I171" s="184" t="str">
        <f ca="1">IF(ISERROR($V171),"",OFFSET('Smelter Look-up'!$H$4,$V171-4,0))</f>
        <v>Fuyang</v>
      </c>
      <c r="J171" s="184" t="str">
        <f ca="1">IF(ISERROR($V171),"",OFFSET('Smelter Look-up'!$I$4,$V171-4,0))</f>
        <v>Zhejiang Sheng</v>
      </c>
      <c r="K171" s="224"/>
      <c r="L171" s="224"/>
      <c r="M171" s="224"/>
      <c r="N171" s="224"/>
      <c r="O171" s="224" t="s">
        <v>15941</v>
      </c>
      <c r="P171" s="185"/>
      <c r="Q171" s="225"/>
      <c r="R171" s="182" t="str">
        <f ca="1">IF(ISERROR($V171),"",OFFSET('Smelter Look-up'!$C$4,$V171-4,0)&amp;"")</f>
        <v>Hangzhou Fuchunjiang Smelting Co., Ltd.</v>
      </c>
      <c r="S171" s="181" t="str">
        <f t="shared" ca="1" si="24"/>
        <v>CN</v>
      </c>
      <c r="T171" s="181" t="str">
        <f ca="1">IF(B171="","",IF(ISERROR(MATCH($J171,SorP!$B$1:$B$6279,0)),"",INDIRECT("'SorP'!$A$"&amp;MATCH($S171&amp;$J171,SorP!C:C,0))))</f>
        <v>CN-ZJ</v>
      </c>
      <c r="U171" s="201"/>
      <c r="V171" s="226">
        <f>IF(C171="",NA(),IF(OR(C171="Smelter not listed",C171="Smelter not yet identified"),MATCH($B171&amp;$D171,'Smelter Look-up'!$J:$J,0),MATCH($B171&amp;$C171,'Smelter Look-up'!$J:$J,0)))</f>
        <v>99</v>
      </c>
      <c r="X171" s="227">
        <f t="shared" si="25"/>
        <v>0</v>
      </c>
      <c r="AB171" s="228" t="str">
        <f t="shared" si="26"/>
        <v>GoldHangzhou Fuchunjiang Smelting Co., Ltd.</v>
      </c>
    </row>
    <row r="172" spans="1:28" s="227" customFormat="1" ht="252">
      <c r="A172" s="181" t="s">
        <v>749</v>
      </c>
      <c r="B172" s="182" t="s">
        <v>1127</v>
      </c>
      <c r="C172" s="186" t="s">
        <v>4</v>
      </c>
      <c r="D172" s="230" t="s">
        <v>4</v>
      </c>
      <c r="E172" s="182" t="s">
        <v>15813</v>
      </c>
      <c r="F172" s="182" t="s">
        <v>749</v>
      </c>
      <c r="G172" s="182" t="s">
        <v>15798</v>
      </c>
      <c r="H172" s="183"/>
      <c r="I172" s="184" t="str">
        <f ca="1">IF(ISERROR($V172),"",OFFSET('Smelter Look-up'!$H$4,$V172-4,0))</f>
        <v>Jiujiang</v>
      </c>
      <c r="J172" s="184" t="str">
        <f ca="1">IF(ISERROR($V172),"",OFFSET('Smelter Look-up'!$I$4,$V172-4,0))</f>
        <v>Jiangxi Sheng</v>
      </c>
      <c r="K172" s="224"/>
      <c r="L172" s="224"/>
      <c r="M172" s="224"/>
      <c r="N172" s="224"/>
      <c r="O172" s="224" t="s">
        <v>15942</v>
      </c>
      <c r="P172" s="185"/>
      <c r="Q172" s="225"/>
      <c r="R172" s="182" t="str">
        <f ca="1">IF(ISERROR($V172),"",OFFSET('Smelter Look-up'!$C$4,$V172-4,0)&amp;"")</f>
        <v>JiuJiang JinXin Nonferrous Metals Co., Ltd.</v>
      </c>
      <c r="S172" s="181" t="str">
        <f t="shared" ca="1" si="24"/>
        <v>CN</v>
      </c>
      <c r="T172" s="181" t="str">
        <f ca="1">IF(B172="","",IF(ISERROR(MATCH($J172,SorP!$B$1:$B$6279,0)),"",INDIRECT("'SorP'!$A$"&amp;MATCH($S172&amp;$J172,SorP!C:C,0))))</f>
        <v>CN-JX</v>
      </c>
      <c r="U172" s="201"/>
      <c r="V172" s="226">
        <f>IF(C172="",NA(),IF(OR(C172="Smelter not listed",C172="Smelter not yet identified"),MATCH($B172&amp;$D172,'Smelter Look-up'!$J:$J,0),MATCH($B172&amp;$C172,'Smelter Look-up'!$J:$J,0)))</f>
        <v>341</v>
      </c>
      <c r="X172" s="227">
        <f t="shared" si="25"/>
        <v>0</v>
      </c>
      <c r="AB172" s="228" t="str">
        <f t="shared" si="26"/>
        <v>TantalumJiuJiang JinXin Nonferrous Metals Co., Ltd.</v>
      </c>
    </row>
    <row r="173" spans="1:28" s="227" customFormat="1" ht="88.2">
      <c r="A173" s="181" t="s">
        <v>703</v>
      </c>
      <c r="B173" s="182" t="s">
        <v>1125</v>
      </c>
      <c r="C173" s="186" t="s">
        <v>2150</v>
      </c>
      <c r="D173" s="230" t="s">
        <v>2150</v>
      </c>
      <c r="E173" s="182" t="s">
        <v>15813</v>
      </c>
      <c r="F173" s="182" t="s">
        <v>703</v>
      </c>
      <c r="G173" s="182" t="s">
        <v>15798</v>
      </c>
      <c r="H173" s="183"/>
      <c r="I173" s="184" t="str">
        <f ca="1">IF(ISERROR($V173),"",OFFSET('Smelter Look-up'!$H$4,$V173-4,0))</f>
        <v>Kwai Chung</v>
      </c>
      <c r="J173" s="184" t="str">
        <f ca="1">IF(ISERROR($V173),"",OFFSET('Smelter Look-up'!$I$4,$V173-4,0))</f>
        <v>Hong Kong SAR (see also separate country code entry under HK)</v>
      </c>
      <c r="K173" s="224"/>
      <c r="L173" s="224"/>
      <c r="M173" s="224"/>
      <c r="N173" s="224"/>
      <c r="O173" s="224" t="s">
        <v>15943</v>
      </c>
      <c r="P173" s="185"/>
      <c r="Q173" s="225"/>
      <c r="R173" s="182" t="str">
        <f ca="1">IF(ISERROR($V173),"",OFFSET('Smelter Look-up'!$C$4,$V173-4,0)&amp;"")</f>
        <v>Metalor Technologies (Hong Kong) Ltd.</v>
      </c>
      <c r="S173" s="181" t="str">
        <f t="shared" ca="1" si="24"/>
        <v>CN</v>
      </c>
      <c r="T173" s="181" t="str">
        <f ca="1">IF(B173="","",IF(ISERROR(MATCH($J173,SorP!$B$1:$B$6279,0)),"",INDIRECT("'SorP'!$A$"&amp;MATCH($S173&amp;$J173,SorP!C:C,0))))</f>
        <v>CN-HK</v>
      </c>
      <c r="U173" s="201"/>
      <c r="V173" s="226">
        <f>IF(C173="",NA(),IF(OR(C173="Smelter not listed",C173="Smelter not yet identified"),MATCH($B173&amp;$D173,'Smelter Look-up'!$J:$J,0),MATCH($B173&amp;$C173,'Smelter Look-up'!$J:$J,0)))</f>
        <v>172</v>
      </c>
      <c r="X173" s="227">
        <f t="shared" si="25"/>
        <v>0</v>
      </c>
      <c r="AB173" s="228" t="str">
        <f t="shared" si="26"/>
        <v>GoldMetalor Technologies (Hong Kong) Ltd.</v>
      </c>
    </row>
    <row r="174" spans="1:28" s="227" customFormat="1" ht="201.6">
      <c r="A174" s="181" t="s">
        <v>767</v>
      </c>
      <c r="B174" s="182" t="s">
        <v>1126</v>
      </c>
      <c r="C174" s="186" t="s">
        <v>2144</v>
      </c>
      <c r="D174" s="230" t="s">
        <v>2144</v>
      </c>
      <c r="E174" s="182" t="s">
        <v>15813</v>
      </c>
      <c r="F174" s="182" t="s">
        <v>767</v>
      </c>
      <c r="G174" s="182" t="s">
        <v>15798</v>
      </c>
      <c r="H174" s="183"/>
      <c r="I174" s="184" t="str">
        <f ca="1">IF(ISERROR($V174),"",OFFSET('Smelter Look-up'!$H$4,$V174-4,0))</f>
        <v>Gejiu</v>
      </c>
      <c r="J174" s="184" t="str">
        <f ca="1">IF(ISERROR($V174),"",OFFSET('Smelter Look-up'!$I$4,$V174-4,0))</f>
        <v>Yunnan Sheng</v>
      </c>
      <c r="K174" s="224"/>
      <c r="L174" s="224"/>
      <c r="M174" s="224"/>
      <c r="N174" s="224"/>
      <c r="O174" s="224" t="s">
        <v>15944</v>
      </c>
      <c r="P174" s="185"/>
      <c r="Q174" s="225"/>
      <c r="R174" s="182" t="str">
        <f ca="1">IF(ISERROR($V174),"",OFFSET('Smelter Look-up'!$C$4,$V174-4,0)&amp;"")</f>
        <v>Gejiu Non-Ferrous Metal Processing Co., Ltd.</v>
      </c>
      <c r="S174" s="181" t="str">
        <f t="shared" ca="1" si="24"/>
        <v>CN</v>
      </c>
      <c r="T174" s="181" t="str">
        <f ca="1">IF(B174="","",IF(ISERROR(MATCH($J174,SorP!$B$1:$B$6279,0)),"",INDIRECT("'SorP'!$A$"&amp;MATCH($S174&amp;$J174,SorP!C:C,0))))</f>
        <v>CN-YN</v>
      </c>
      <c r="U174" s="201"/>
      <c r="V174" s="226">
        <f>IF(C174="",NA(),IF(OR(C174="Smelter not listed",C174="Smelter not yet identified"),MATCH($B174&amp;$D174,'Smelter Look-up'!$J:$J,0),MATCH($B174&amp;$C174,'Smelter Look-up'!$J:$J,0)))</f>
        <v>436</v>
      </c>
      <c r="X174" s="227">
        <f t="shared" si="25"/>
        <v>0</v>
      </c>
      <c r="AB174" s="228" t="str">
        <f t="shared" si="26"/>
        <v>TinGejiu Non-Ferrous Metal Processing Co., Ltd.</v>
      </c>
    </row>
    <row r="175" spans="1:28" s="227" customFormat="1" ht="201.6">
      <c r="A175" s="181" t="s">
        <v>694</v>
      </c>
      <c r="B175" s="182" t="s">
        <v>1125</v>
      </c>
      <c r="C175" s="186" t="s">
        <v>2147</v>
      </c>
      <c r="D175" s="230" t="s">
        <v>2147</v>
      </c>
      <c r="E175" s="182" t="s">
        <v>15808</v>
      </c>
      <c r="F175" s="182" t="s">
        <v>694</v>
      </c>
      <c r="G175" s="182" t="s">
        <v>15798</v>
      </c>
      <c r="H175" s="183"/>
      <c r="I175" s="184" t="str">
        <f ca="1">IF(ISERROR($V175),"",OFFSET('Smelter Look-up'!$H$4,$V175-4,0))</f>
        <v>Sayama</v>
      </c>
      <c r="J175" s="184" t="str">
        <f ca="1">IF(ISERROR($V175),"",OFFSET('Smelter Look-up'!$I$4,$V175-4,0))</f>
        <v>Saitama</v>
      </c>
      <c r="K175" s="224"/>
      <c r="L175" s="224"/>
      <c r="M175" s="224"/>
      <c r="N175" s="224"/>
      <c r="O175" s="224" t="s">
        <v>15945</v>
      </c>
      <c r="P175" s="185"/>
      <c r="Q175" s="225"/>
      <c r="R175" s="182" t="str">
        <f ca="1">IF(ISERROR($V175),"",OFFSET('Smelter Look-up'!$C$4,$V175-4,0)&amp;"")</f>
        <v>Kojima Chemicals Co., Ltd.</v>
      </c>
      <c r="S175" s="181" t="str">
        <f t="shared" ca="1" si="24"/>
        <v>JP</v>
      </c>
      <c r="T175" s="181" t="str">
        <f ca="1">IF(B175="","",IF(ISERROR(MATCH($J175,SorP!$B$1:$B$6279,0)),"",INDIRECT("'SorP'!$A$"&amp;MATCH($S175&amp;$J175,SorP!C:C,0))))</f>
        <v>JP-11</v>
      </c>
      <c r="U175" s="201"/>
      <c r="V175" s="226">
        <f>IF(C175="",NA(),IF(OR(C175="Smelter not listed",C175="Smelter not yet identified"),MATCH($B175&amp;$D175,'Smelter Look-up'!$J:$J,0),MATCH($B175&amp;$C175,'Smelter Look-up'!$J:$J,0)))</f>
        <v>141</v>
      </c>
      <c r="X175" s="227">
        <f t="shared" si="25"/>
        <v>0</v>
      </c>
      <c r="AB175" s="228" t="str">
        <f t="shared" si="26"/>
        <v>GoldKojima Chemicals Co., Ltd.</v>
      </c>
    </row>
    <row r="176" spans="1:28" s="227" customFormat="1" ht="214.2">
      <c r="A176" s="181" t="s">
        <v>15539</v>
      </c>
      <c r="B176" s="182" t="s">
        <v>1126</v>
      </c>
      <c r="C176" s="186" t="s">
        <v>15538</v>
      </c>
      <c r="D176" s="230" t="s">
        <v>15538</v>
      </c>
      <c r="E176" s="182" t="s">
        <v>15801</v>
      </c>
      <c r="F176" s="182" t="s">
        <v>15539</v>
      </c>
      <c r="G176" s="182" t="s">
        <v>15798</v>
      </c>
      <c r="H176" s="183"/>
      <c r="I176" s="184" t="str">
        <f ca="1">IF(ISERROR($V176),"",OFFSET('Smelter Look-up'!$H$4,$V176-4,0))</f>
        <v>Pangkalan Baru</v>
      </c>
      <c r="J176" s="184" t="str">
        <f ca="1">IF(ISERROR($V176),"",OFFSET('Smelter Look-up'!$I$4,$V176-4,0))</f>
        <v>Kepulauan Bangka Belitung</v>
      </c>
      <c r="K176" s="224"/>
      <c r="L176" s="224"/>
      <c r="M176" s="224"/>
      <c r="N176" s="224"/>
      <c r="O176" s="224" t="s">
        <v>15946</v>
      </c>
      <c r="P176" s="185"/>
      <c r="Q176" s="225"/>
      <c r="R176" s="182" t="str">
        <f ca="1">IF(ISERROR($V176),"",OFFSET('Smelter Look-up'!$C$4,$V176-4,0)&amp;"")</f>
        <v>PT Premium Tin Indonesia</v>
      </c>
      <c r="S176" s="181" t="str">
        <f t="shared" ca="1" si="24"/>
        <v>ID</v>
      </c>
      <c r="T176" s="181" t="str">
        <f ca="1">IF(B176="","",IF(ISERROR(MATCH($J176,SorP!$B$1:$B$6279,0)),"",INDIRECT("'SorP'!$A$"&amp;MATCH($S176&amp;$J176,SorP!C:C,0))))</f>
        <v>ID-BB</v>
      </c>
      <c r="U176" s="201"/>
      <c r="V176" s="226">
        <f>IF(C176="",NA(),IF(OR(C176="Smelter not listed",C176="Smelter not yet identified"),MATCH($B176&amp;$D176,'Smelter Look-up'!$J:$J,0),MATCH($B176&amp;$C176,'Smelter Look-up'!$J:$J,0)))</f>
        <v>503</v>
      </c>
      <c r="X176" s="227">
        <f t="shared" si="25"/>
        <v>0</v>
      </c>
      <c r="AB176" s="228" t="str">
        <f t="shared" si="26"/>
        <v>TinPT Premium Tin Indonesia</v>
      </c>
    </row>
    <row r="177" spans="1:28" s="227" customFormat="1" ht="75.599999999999994">
      <c r="A177" s="181" t="s">
        <v>1380</v>
      </c>
      <c r="B177" s="182" t="s">
        <v>1125</v>
      </c>
      <c r="C177" s="186" t="s">
        <v>1379</v>
      </c>
      <c r="D177" s="230" t="s">
        <v>1379</v>
      </c>
      <c r="E177" s="182" t="s">
        <v>15804</v>
      </c>
      <c r="F177" s="182" t="s">
        <v>1380</v>
      </c>
      <c r="G177" s="182" t="s">
        <v>15798</v>
      </c>
      <c r="H177" s="183"/>
      <c r="I177" s="184" t="str">
        <f ca="1">IF(ISERROR($V177),"",OFFSET('Smelter Look-up'!$H$4,$V177-4,0))</f>
        <v>Warwick</v>
      </c>
      <c r="J177" s="184" t="str">
        <f ca="1">IF(ISERROR($V177),"",OFFSET('Smelter Look-up'!$I$4,$V177-4,0))</f>
        <v>Rhode Island</v>
      </c>
      <c r="K177" s="224"/>
      <c r="L177" s="224"/>
      <c r="M177" s="224"/>
      <c r="N177" s="224"/>
      <c r="O177" s="224" t="s">
        <v>15947</v>
      </c>
      <c r="P177" s="185"/>
      <c r="Q177" s="225"/>
      <c r="R177" s="182" t="str">
        <f ca="1">IF(ISERROR($V177),"",OFFSET('Smelter Look-up'!$C$4,$V177-4,0)&amp;"")</f>
        <v>Advanced Chemical Company</v>
      </c>
      <c r="S177" s="181" t="str">
        <f t="shared" ca="1" si="24"/>
        <v>Unknown</v>
      </c>
      <c r="T177" s="181" t="e">
        <f ca="1">IF(B177="","",IF(ISERROR(MATCH($J177,SorP!$B$1:$B$6279,0)),"",INDIRECT("'SorP'!$A$"&amp;MATCH($S177&amp;$J177,SorP!C:C,0))))</f>
        <v>#N/A</v>
      </c>
      <c r="U177" s="201"/>
      <c r="V177" s="226">
        <f>IF(C177="",NA(),IF(OR(C177="Smelter not listed",C177="Smelter not yet identified"),MATCH($B177&amp;$D177,'Smelter Look-up'!$J:$J,0),MATCH($B177&amp;$C177,'Smelter Look-up'!$J:$J,0)))</f>
        <v>8</v>
      </c>
      <c r="X177" s="227">
        <f t="shared" si="25"/>
        <v>0</v>
      </c>
      <c r="AB177" s="228" t="str">
        <f t="shared" si="26"/>
        <v>GoldAdvanced Chemical Company</v>
      </c>
    </row>
    <row r="178" spans="1:28" s="227" customFormat="1" ht="50.4">
      <c r="A178" s="181" t="s">
        <v>13787</v>
      </c>
      <c r="B178" s="182" t="s">
        <v>1125</v>
      </c>
      <c r="C178" s="186" t="s">
        <v>13786</v>
      </c>
      <c r="D178" s="230" t="s">
        <v>13786</v>
      </c>
      <c r="E178" s="182" t="s">
        <v>15910</v>
      </c>
      <c r="F178" s="182" t="s">
        <v>13787</v>
      </c>
      <c r="G178" s="182" t="s">
        <v>15798</v>
      </c>
      <c r="H178" s="183"/>
      <c r="I178" s="184" t="str">
        <f ca="1">IF(ISERROR($V178),"",OFFSET('Smelter Look-up'!$H$4,$V178-4,0))</f>
        <v>Sharjah</v>
      </c>
      <c r="J178" s="184" t="str">
        <f ca="1">IF(ISERROR($V178),"",OFFSET('Smelter Look-up'!$I$4,$V178-4,0))</f>
        <v>Ash Shāriqah</v>
      </c>
      <c r="K178" s="224"/>
      <c r="L178" s="224"/>
      <c r="M178" s="224"/>
      <c r="N178" s="224"/>
      <c r="O178" s="224" t="s">
        <v>15805</v>
      </c>
      <c r="P178" s="185"/>
      <c r="Q178" s="225"/>
      <c r="R178" s="182" t="str">
        <f ca="1">IF(ISERROR($V178),"",OFFSET('Smelter Look-up'!$C$4,$V178-4,0)&amp;"")</f>
        <v>Dijllah Gold Refinery FZC</v>
      </c>
      <c r="S178" s="181" t="str">
        <f t="shared" ca="1" si="24"/>
        <v>AE</v>
      </c>
      <c r="T178" s="181" t="str">
        <f ca="1">IF(B178="","",IF(ISERROR(MATCH($J178,SorP!$B$1:$B$6279,0)),"",INDIRECT("'SorP'!$A$"&amp;MATCH($S178&amp;$J178,SorP!C:C,0))))</f>
        <v>AE-SH</v>
      </c>
      <c r="U178" s="201"/>
      <c r="V178" s="226">
        <f>IF(C178="",NA(),IF(OR(C178="Smelter not listed",C178="Smelter not yet identified"),MATCH($B178&amp;$D178,'Smelter Look-up'!$J:$J,0),MATCH($B178&amp;$C178,'Smelter Look-up'!$J:$J,0)))</f>
        <v>63</v>
      </c>
      <c r="X178" s="227">
        <f t="shared" si="25"/>
        <v>0</v>
      </c>
      <c r="AB178" s="228" t="str">
        <f t="shared" si="26"/>
        <v>GoldDijllah Gold Refinery FZC</v>
      </c>
    </row>
    <row r="179" spans="1:28" s="227" customFormat="1" ht="126">
      <c r="A179" s="181" t="s">
        <v>143</v>
      </c>
      <c r="B179" s="182" t="s">
        <v>1128</v>
      </c>
      <c r="C179" s="186" t="s">
        <v>154</v>
      </c>
      <c r="D179" s="230" t="s">
        <v>154</v>
      </c>
      <c r="E179" s="182" t="s">
        <v>15813</v>
      </c>
      <c r="F179" s="182" t="s">
        <v>143</v>
      </c>
      <c r="G179" s="182" t="s">
        <v>15798</v>
      </c>
      <c r="H179" s="183"/>
      <c r="I179" s="184" t="str">
        <f ca="1">IF(ISERROR($V179),"",OFFSET('Smelter Look-up'!$H$4,$V179-4,0))</f>
        <v>Tonggu</v>
      </c>
      <c r="J179" s="184" t="str">
        <f ca="1">IF(ISERROR($V179),"",OFFSET('Smelter Look-up'!$I$4,$V179-4,0))</f>
        <v>Jiangxi Sheng</v>
      </c>
      <c r="K179" s="224"/>
      <c r="L179" s="224"/>
      <c r="M179" s="224"/>
      <c r="N179" s="224"/>
      <c r="O179" s="224" t="s">
        <v>15941</v>
      </c>
      <c r="P179" s="185"/>
      <c r="Q179" s="225"/>
      <c r="R179" s="182" t="str">
        <f ca="1">IF(ISERROR($V179),"",OFFSET('Smelter Look-up'!$C$4,$V179-4,0)&amp;"")</f>
        <v>Jiangxi Tonggu Non-ferrous Metallurgical &amp; Chemical Co., Ltd.</v>
      </c>
      <c r="S179" s="181" t="str">
        <f t="shared" ca="1" si="24"/>
        <v>CN</v>
      </c>
      <c r="T179" s="181" t="str">
        <f ca="1">IF(B179="","",IF(ISERROR(MATCH($J179,SorP!$B$1:$B$6279,0)),"",INDIRECT("'SorP'!$A$"&amp;MATCH($S179&amp;$J179,SorP!C:C,0))))</f>
        <v>CN-JX</v>
      </c>
      <c r="U179" s="201"/>
      <c r="V179" s="226">
        <f>IF(C179="",NA(),IF(OR(C179="Smelter not listed",C179="Smelter not yet identified"),MATCH($B179&amp;$D179,'Smelter Look-up'!$J:$J,0),MATCH($B179&amp;$C179,'Smelter Look-up'!$J:$J,0)))</f>
        <v>604</v>
      </c>
      <c r="X179" s="227">
        <f t="shared" si="25"/>
        <v>0</v>
      </c>
      <c r="AB179" s="228" t="str">
        <f t="shared" si="26"/>
        <v>TungstenJiangxi Tonggu Non-ferrous Metallurgical &amp; Chemical Co., Ltd.</v>
      </c>
    </row>
    <row r="180" spans="1:28" s="227" customFormat="1" ht="75.599999999999994">
      <c r="A180" s="181" t="s">
        <v>15104</v>
      </c>
      <c r="B180" s="182" t="s">
        <v>1126</v>
      </c>
      <c r="C180" s="186" t="s">
        <v>15103</v>
      </c>
      <c r="D180" s="230" t="s">
        <v>15103</v>
      </c>
      <c r="E180" s="182" t="s">
        <v>15817</v>
      </c>
      <c r="F180" s="182" t="s">
        <v>15104</v>
      </c>
      <c r="G180" s="182" t="s">
        <v>15798</v>
      </c>
      <c r="H180" s="183"/>
      <c r="I180" s="184" t="str">
        <f ca="1">IF(ISERROR($V180),"",OFFSET('Smelter Look-up'!$H$4,$V180-4,0))</f>
        <v>Hanoi</v>
      </c>
      <c r="J180" s="184" t="str">
        <f ca="1">IF(ISERROR($V180),"",OFFSET('Smelter Look-up'!$I$4,$V180-4,0))</f>
        <v>Ha Noi</v>
      </c>
      <c r="K180" s="224"/>
      <c r="L180" s="224"/>
      <c r="M180" s="224"/>
      <c r="N180" s="224"/>
      <c r="O180" s="224" t="s">
        <v>15948</v>
      </c>
      <c r="P180" s="185"/>
      <c r="Q180" s="225"/>
      <c r="R180" s="182" t="str">
        <f ca="1">IF(ISERROR($V180),"",OFFSET('Smelter Look-up'!$C$4,$V180-4,0)&amp;"")</f>
        <v>VQB Mineral and Trading Group JSC</v>
      </c>
      <c r="S180" s="181" t="str">
        <f t="shared" ca="1" si="24"/>
        <v>VN</v>
      </c>
      <c r="T180" s="181" t="str">
        <f ca="1">IF(B180="","",IF(ISERROR(MATCH($J180,SorP!$B$1:$B$6279,0)),"",INDIRECT("'SorP'!$A$"&amp;MATCH($S180&amp;$J180,SorP!C:C,0))))</f>
        <v>VN-HN</v>
      </c>
      <c r="U180" s="201"/>
      <c r="V180" s="226">
        <f>IF(C180="",NA(),IF(OR(C180="Smelter not listed",C180="Smelter not yet identified"),MATCH($B180&amp;$D180,'Smelter Look-up'!$J:$J,0),MATCH($B180&amp;$C180,'Smelter Look-up'!$J:$J,0)))</f>
        <v>534</v>
      </c>
      <c r="X180" s="227">
        <f t="shared" si="25"/>
        <v>0</v>
      </c>
      <c r="AB180" s="228" t="str">
        <f t="shared" si="26"/>
        <v>TinVQB Mineral and Trading Group JSC</v>
      </c>
    </row>
    <row r="181" spans="1:28" s="227" customFormat="1" ht="75.599999999999994">
      <c r="A181" s="181" t="s">
        <v>719</v>
      </c>
      <c r="B181" s="182" t="s">
        <v>1125</v>
      </c>
      <c r="C181" s="186" t="s">
        <v>1227</v>
      </c>
      <c r="D181" s="230" t="s">
        <v>1227</v>
      </c>
      <c r="E181" s="182" t="s">
        <v>15801</v>
      </c>
      <c r="F181" s="182" t="s">
        <v>719</v>
      </c>
      <c r="G181" s="182" t="s">
        <v>15798</v>
      </c>
      <c r="H181" s="183"/>
      <c r="I181" s="184" t="str">
        <f ca="1">IF(ISERROR($V181),"",OFFSET('Smelter Look-up'!$H$4,$V181-4,0))</f>
        <v>Jakarta</v>
      </c>
      <c r="J181" s="184" t="str">
        <f ca="1">IF(ISERROR($V181),"",OFFSET('Smelter Look-up'!$I$4,$V181-4,0))</f>
        <v>Jakarta Raya</v>
      </c>
      <c r="K181" s="224"/>
      <c r="L181" s="224"/>
      <c r="M181" s="224"/>
      <c r="N181" s="224"/>
      <c r="O181" s="224" t="s">
        <v>15949</v>
      </c>
      <c r="P181" s="185"/>
      <c r="Q181" s="225"/>
      <c r="R181" s="182" t="str">
        <f ca="1">IF(ISERROR($V181),"",OFFSET('Smelter Look-up'!$C$4,$V181-4,0)&amp;"")</f>
        <v>PT Aneka Tambang (Persero) Tbk</v>
      </c>
      <c r="S181" s="181" t="str">
        <f t="shared" ca="1" si="24"/>
        <v>ID</v>
      </c>
      <c r="T181" s="181" t="str">
        <f ca="1">IF(B181="","",IF(ISERROR(MATCH($J181,SorP!$B$1:$B$6279,0)),"",INDIRECT("'SorP'!$A$"&amp;MATCH($S181&amp;$J181,SorP!C:C,0))))</f>
        <v>ID-JK</v>
      </c>
      <c r="U181" s="201"/>
      <c r="V181" s="226">
        <f>IF(C181="",NA(),IF(OR(C181="Smelter not listed",C181="Smelter not yet identified"),MATCH($B181&amp;$D181,'Smelter Look-up'!$J:$J,0),MATCH($B181&amp;$C181,'Smelter Look-up'!$J:$J,0)))</f>
        <v>211</v>
      </c>
      <c r="X181" s="227">
        <f t="shared" si="25"/>
        <v>0</v>
      </c>
      <c r="AB181" s="228" t="str">
        <f t="shared" si="26"/>
        <v>GoldPT Aneka Tambang (Persero) Tbk</v>
      </c>
    </row>
    <row r="182" spans="1:28" s="227" customFormat="1" ht="201.6">
      <c r="A182" s="181" t="s">
        <v>15493</v>
      </c>
      <c r="B182" s="182" t="s">
        <v>1126</v>
      </c>
      <c r="C182" s="186" t="s">
        <v>15492</v>
      </c>
      <c r="D182" s="230" t="s">
        <v>15492</v>
      </c>
      <c r="E182" s="182" t="s">
        <v>15801</v>
      </c>
      <c r="F182" s="182" t="s">
        <v>15493</v>
      </c>
      <c r="G182" s="182" t="s">
        <v>15798</v>
      </c>
      <c r="H182" s="183"/>
      <c r="I182" s="184" t="str">
        <f ca="1">IF(ISERROR($V182),"",OFFSET('Smelter Look-up'!$H$4,$V182-4,0))</f>
        <v>Pangkal Pinang</v>
      </c>
      <c r="J182" s="184" t="str">
        <f ca="1">IF(ISERROR($V182),"",OFFSET('Smelter Look-up'!$I$4,$V182-4,0))</f>
        <v>Kepulauan Bangka Belitung</v>
      </c>
      <c r="K182" s="224"/>
      <c r="L182" s="224"/>
      <c r="M182" s="224"/>
      <c r="N182" s="224"/>
      <c r="O182" s="224" t="s">
        <v>15950</v>
      </c>
      <c r="P182" s="185"/>
      <c r="Q182" s="225"/>
      <c r="R182" s="182" t="str">
        <f ca="1">IF(ISERROR($V182),"",OFFSET('Smelter Look-up'!$C$4,$V182-4,0)&amp;"")</f>
        <v>PT Sariwiguna Binasentosa</v>
      </c>
      <c r="S182" s="181" t="str">
        <f t="shared" ca="1" si="24"/>
        <v>ID</v>
      </c>
      <c r="T182" s="181" t="str">
        <f ca="1">IF(B182="","",IF(ISERROR(MATCH($J182,SorP!$B$1:$B$6279,0)),"",INDIRECT("'SorP'!$A$"&amp;MATCH($S182&amp;$J182,SorP!C:C,0))))</f>
        <v>ID-BB</v>
      </c>
      <c r="U182" s="201"/>
      <c r="V182" s="226">
        <f>IF(C182="",NA(),IF(OR(C182="Smelter not listed",C182="Smelter not yet identified"),MATCH($B182&amp;$D182,'Smelter Look-up'!$J:$J,0),MATCH($B182&amp;$C182,'Smelter Look-up'!$J:$J,0)))</f>
        <v>508</v>
      </c>
      <c r="X182" s="227">
        <f t="shared" si="25"/>
        <v>0</v>
      </c>
      <c r="AB182" s="228" t="str">
        <f t="shared" si="26"/>
        <v>TinPT Sariwiguna Binasentosa</v>
      </c>
    </row>
    <row r="183" spans="1:28" s="227" customFormat="1" ht="63">
      <c r="A183" s="181" t="s">
        <v>730</v>
      </c>
      <c r="B183" s="182" t="s">
        <v>1125</v>
      </c>
      <c r="C183" s="186" t="s">
        <v>1228</v>
      </c>
      <c r="D183" s="230" t="s">
        <v>1228</v>
      </c>
      <c r="E183" s="182" t="s">
        <v>15808</v>
      </c>
      <c r="F183" s="182" t="s">
        <v>730</v>
      </c>
      <c r="G183" s="182" t="s">
        <v>15798</v>
      </c>
      <c r="H183" s="183"/>
      <c r="I183" s="184" t="str">
        <f ca="1">IF(ISERROR($V183),"",OFFSET('Smelter Look-up'!$H$4,$V183-4,0))</f>
        <v>Hiratsuka</v>
      </c>
      <c r="J183" s="184" t="str">
        <f ca="1">IF(ISERROR($V183),"",OFFSET('Smelter Look-up'!$I$4,$V183-4,0))</f>
        <v>Kanagawa</v>
      </c>
      <c r="K183" s="224"/>
      <c r="L183" s="224"/>
      <c r="M183" s="224"/>
      <c r="N183" s="224"/>
      <c r="O183" s="224" t="s">
        <v>15951</v>
      </c>
      <c r="P183" s="185"/>
      <c r="Q183" s="225"/>
      <c r="R183" s="182" t="str">
        <f ca="1">IF(ISERROR($V183),"",OFFSET('Smelter Look-up'!$C$4,$V183-4,0)&amp;"")</f>
        <v>Tanaka Kikinzoku Kogyo K.K.</v>
      </c>
      <c r="S183" s="181" t="str">
        <f t="shared" ca="1" si="24"/>
        <v>JP</v>
      </c>
      <c r="T183" s="181" t="str">
        <f ca="1">IF(B183="","",IF(ISERROR(MATCH($J183,SorP!$B$1:$B$6279,0)),"",INDIRECT("'SorP'!$A$"&amp;MATCH($S183&amp;$J183,SorP!C:C,0))))</f>
        <v>JP-14</v>
      </c>
      <c r="U183" s="201"/>
      <c r="V183" s="226">
        <f>IF(C183="",NA(),IF(OR(C183="Smelter not listed",C183="Smelter not yet identified"),MATCH($B183&amp;$D183,'Smelter Look-up'!$J:$J,0),MATCH($B183&amp;$C183,'Smelter Look-up'!$J:$J,0)))</f>
        <v>278</v>
      </c>
      <c r="X183" s="227">
        <f t="shared" si="25"/>
        <v>0</v>
      </c>
      <c r="AB183" s="228" t="str">
        <f t="shared" si="26"/>
        <v>GoldTanaka Kikinzoku Kogyo K.K.</v>
      </c>
    </row>
    <row r="184" spans="1:28" s="227" customFormat="1" ht="63">
      <c r="A184" s="181" t="s">
        <v>675</v>
      </c>
      <c r="B184" s="182" t="s">
        <v>1125</v>
      </c>
      <c r="C184" s="186" t="s">
        <v>674</v>
      </c>
      <c r="D184" s="230" t="s">
        <v>674</v>
      </c>
      <c r="E184" s="182" t="s">
        <v>15813</v>
      </c>
      <c r="F184" s="182" t="s">
        <v>675</v>
      </c>
      <c r="G184" s="182" t="s">
        <v>15798</v>
      </c>
      <c r="H184" s="183"/>
      <c r="I184" s="184" t="str">
        <f ca="1">IF(ISERROR($V184),"",OFFSET('Smelter Look-up'!$H$4,$V184-4,0))</f>
        <v>Guangzhou</v>
      </c>
      <c r="J184" s="184" t="str">
        <f ca="1">IF(ISERROR($V184),"",OFFSET('Smelter Look-up'!$I$4,$V184-4,0))</f>
        <v>Guangdong Sheng</v>
      </c>
      <c r="K184" s="224"/>
      <c r="L184" s="224"/>
      <c r="M184" s="224"/>
      <c r="N184" s="224"/>
      <c r="O184" s="224" t="s">
        <v>15952</v>
      </c>
      <c r="P184" s="185"/>
      <c r="Q184" s="225"/>
      <c r="R184" s="182" t="str">
        <f ca="1">IF(ISERROR($V184),"",OFFSET('Smelter Look-up'!$C$4,$V184-4,0)&amp;"")</f>
        <v>Guangdong Jinding Gold Limited</v>
      </c>
      <c r="S184" s="181" t="str">
        <f t="shared" ca="1" si="24"/>
        <v>CN</v>
      </c>
      <c r="T184" s="181" t="str">
        <f ca="1">IF(B184="","",IF(ISERROR(MATCH($J184,SorP!$B$1:$B$6279,0)),"",INDIRECT("'SorP'!$A$"&amp;MATCH($S184&amp;$J184,SorP!C:C,0))))</f>
        <v>CN-GD</v>
      </c>
      <c r="U184" s="201"/>
      <c r="V184" s="226">
        <f>IF(C184="",NA(),IF(OR(C184="Smelter not listed",C184="Smelter not yet identified"),MATCH($B184&amp;$D184,'Smelter Look-up'!$J:$J,0),MATCH($B184&amp;$C184,'Smelter Look-up'!$J:$J,0)))</f>
        <v>96</v>
      </c>
      <c r="X184" s="227">
        <f t="shared" si="25"/>
        <v>0</v>
      </c>
      <c r="AB184" s="228" t="str">
        <f t="shared" si="26"/>
        <v>GoldGuangdong Jinding Gold Limited</v>
      </c>
    </row>
    <row r="185" spans="1:28" s="227" customFormat="1" ht="201.6">
      <c r="A185" s="181" t="s">
        <v>1844</v>
      </c>
      <c r="B185" s="182" t="s">
        <v>1128</v>
      </c>
      <c r="C185" s="186" t="s">
        <v>1843</v>
      </c>
      <c r="D185" s="230" t="s">
        <v>1843</v>
      </c>
      <c r="E185" s="182" t="s">
        <v>15855</v>
      </c>
      <c r="F185" s="182" t="s">
        <v>1844</v>
      </c>
      <c r="G185" s="182" t="s">
        <v>15798</v>
      </c>
      <c r="H185" s="183"/>
      <c r="I185" s="184" t="str">
        <f ca="1">IF(ISERROR($V185),"",OFFSET('Smelter Look-up'!$H$4,$V185-4,0))</f>
        <v>Nalchik</v>
      </c>
      <c r="J185" s="184" t="str">
        <f ca="1">IF(ISERROR($V185),"",OFFSET('Smelter Look-up'!$I$4,$V185-4,0))</f>
        <v>Kabardino-Balkarskaya Respublika</v>
      </c>
      <c r="K185" s="224"/>
      <c r="L185" s="224"/>
      <c r="M185" s="224"/>
      <c r="N185" s="224"/>
      <c r="O185" s="224" t="s">
        <v>15953</v>
      </c>
      <c r="P185" s="185"/>
      <c r="Q185" s="225"/>
      <c r="R185" s="182" t="str">
        <f ca="1">IF(ISERROR($V185),"",OFFSET('Smelter Look-up'!$C$4,$V185-4,0)&amp;"")</f>
        <v>Hydrometallurg, JSC</v>
      </c>
      <c r="S185" s="181" t="str">
        <f t="shared" ca="1" si="24"/>
        <v>RU</v>
      </c>
      <c r="T185" s="181" t="str">
        <f ca="1">IF(B185="","",IF(ISERROR(MATCH($J185,SorP!$B$1:$B$6279,0)),"",INDIRECT("'SorP'!$A$"&amp;MATCH($S185&amp;$J185,SorP!C:C,0))))</f>
        <v>RU-KB</v>
      </c>
      <c r="U185" s="201"/>
      <c r="V185" s="226">
        <f>IF(C185="",NA(),IF(OR(C185="Smelter not listed",C185="Smelter not yet identified"),MATCH($B185&amp;$D185,'Smelter Look-up'!$J:$J,0),MATCH($B185&amp;$C185,'Smelter Look-up'!$J:$J,0)))</f>
        <v>599</v>
      </c>
      <c r="X185" s="227">
        <f t="shared" si="25"/>
        <v>0</v>
      </c>
      <c r="AB185" s="228" t="str">
        <f t="shared" si="26"/>
        <v>TungstenHydrometallurg, JSC</v>
      </c>
    </row>
    <row r="186" spans="1:28" s="227" customFormat="1" ht="264.60000000000002">
      <c r="A186" s="181" t="s">
        <v>750</v>
      </c>
      <c r="B186" s="182" t="s">
        <v>1127</v>
      </c>
      <c r="C186" s="186" t="s">
        <v>46</v>
      </c>
      <c r="D186" s="230" t="s">
        <v>46</v>
      </c>
      <c r="E186" s="182" t="s">
        <v>15813</v>
      </c>
      <c r="F186" s="182" t="s">
        <v>750</v>
      </c>
      <c r="G186" s="182" t="s">
        <v>15798</v>
      </c>
      <c r="H186" s="183"/>
      <c r="I186" s="184" t="str">
        <f ca="1">IF(ISERROR($V186),"",OFFSET('Smelter Look-up'!$H$4,$V186-4,0))</f>
        <v>Jiujiang</v>
      </c>
      <c r="J186" s="184" t="str">
        <f ca="1">IF(ISERROR($V186),"",OFFSET('Smelter Look-up'!$I$4,$V186-4,0))</f>
        <v>Jiangxi Sheng</v>
      </c>
      <c r="K186" s="224"/>
      <c r="L186" s="224"/>
      <c r="M186" s="224"/>
      <c r="N186" s="224"/>
      <c r="O186" s="224" t="s">
        <v>15954</v>
      </c>
      <c r="P186" s="185"/>
      <c r="Q186" s="225"/>
      <c r="R186" s="182" t="str">
        <f ca="1">IF(ISERROR($V186),"",OFFSET('Smelter Look-up'!$C$4,$V186-4,0)&amp;"")</f>
        <v>Jiujiang Tanbre Co., Ltd.</v>
      </c>
      <c r="S186" s="181" t="str">
        <f t="shared" ca="1" si="24"/>
        <v>CN</v>
      </c>
      <c r="T186" s="181" t="str">
        <f ca="1">IF(B186="","",IF(ISERROR(MATCH($J186,SorP!$B$1:$B$6279,0)),"",INDIRECT("'SorP'!$A$"&amp;MATCH($S186&amp;$J186,SorP!C:C,0))))</f>
        <v>CN-JX</v>
      </c>
      <c r="U186" s="201"/>
      <c r="V186" s="226">
        <f>IF(C186="",NA(),IF(OR(C186="Smelter not listed",C186="Smelter not yet identified"),MATCH($B186&amp;$D186,'Smelter Look-up'!$J:$J,0),MATCH($B186&amp;$C186,'Smelter Look-up'!$J:$J,0)))</f>
        <v>343</v>
      </c>
      <c r="X186" s="227">
        <f t="shared" si="25"/>
        <v>0</v>
      </c>
      <c r="AB186" s="228" t="str">
        <f t="shared" si="26"/>
        <v>TantalumJiujiang Tanbre Co., Ltd.</v>
      </c>
    </row>
    <row r="187" spans="1:28" s="227" customFormat="1" ht="264.60000000000002">
      <c r="A187" s="181" t="s">
        <v>1409</v>
      </c>
      <c r="B187" s="182" t="s">
        <v>1127</v>
      </c>
      <c r="C187" s="186" t="s">
        <v>1408</v>
      </c>
      <c r="D187" s="230" t="s">
        <v>1408</v>
      </c>
      <c r="E187" s="182" t="s">
        <v>15804</v>
      </c>
      <c r="F187" s="182" t="s">
        <v>1409</v>
      </c>
      <c r="G187" s="182" t="s">
        <v>15798</v>
      </c>
      <c r="H187" s="183"/>
      <c r="I187" s="184" t="str">
        <f ca="1">IF(ISERROR($V187),"",OFFSET('Smelter Look-up'!$H$4,$V187-4,0))</f>
        <v>Boyertown</v>
      </c>
      <c r="J187" s="184" t="str">
        <f ca="1">IF(ISERROR($V187),"",OFFSET('Smelter Look-up'!$I$4,$V187-4,0))</f>
        <v>Pennsylvania</v>
      </c>
      <c r="K187" s="224"/>
      <c r="L187" s="224"/>
      <c r="M187" s="224"/>
      <c r="N187" s="224"/>
      <c r="O187" s="224" t="s">
        <v>15955</v>
      </c>
      <c r="P187" s="185"/>
      <c r="Q187" s="225"/>
      <c r="R187" s="182" t="str">
        <f ca="1">IF(ISERROR($V187),"",OFFSET('Smelter Look-up'!$C$4,$V187-4,0)&amp;"")</f>
        <v>Global Advanced Metals Boyertown</v>
      </c>
      <c r="S187" s="181" t="str">
        <f t="shared" ca="1" si="24"/>
        <v>Unknown</v>
      </c>
      <c r="T187" s="181" t="e">
        <f ca="1">IF(B187="","",IF(ISERROR(MATCH($J187,SorP!$B$1:$B$6279,0)),"",INDIRECT("'SorP'!$A$"&amp;MATCH($S187&amp;$J187,SorP!C:C,0))))</f>
        <v>#N/A</v>
      </c>
      <c r="U187" s="201"/>
      <c r="V187" s="226">
        <f>IF(C187="",NA(),IF(OR(C187="Smelter not listed",C187="Smelter not yet identified"),MATCH($B187&amp;$D187,'Smelter Look-up'!$J:$J,0),MATCH($B187&amp;$C187,'Smelter Look-up'!$J:$J,0)))</f>
        <v>331</v>
      </c>
      <c r="X187" s="227">
        <f t="shared" si="25"/>
        <v>0</v>
      </c>
      <c r="AB187" s="228" t="str">
        <f t="shared" si="26"/>
        <v>TantalumGlobal Advanced Metals Boyertown</v>
      </c>
    </row>
    <row r="188" spans="1:28" s="227" customFormat="1" ht="37.799999999999997">
      <c r="A188" s="181" t="s">
        <v>2292</v>
      </c>
      <c r="B188" s="182" t="s">
        <v>1125</v>
      </c>
      <c r="C188" s="186" t="s">
        <v>2291</v>
      </c>
      <c r="D188" s="230" t="s">
        <v>2291</v>
      </c>
      <c r="E188" s="182" t="s">
        <v>15806</v>
      </c>
      <c r="F188" s="182" t="s">
        <v>2292</v>
      </c>
      <c r="G188" s="182" t="s">
        <v>15798</v>
      </c>
      <c r="H188" s="183"/>
      <c r="I188" s="184" t="str">
        <f ca="1">IF(ISERROR($V188),"",OFFSET('Smelter Look-up'!$H$4,$V188-4,0))</f>
        <v>Bangalore</v>
      </c>
      <c r="J188" s="184" t="str">
        <f ca="1">IF(ISERROR($V188),"",OFFSET('Smelter Look-up'!$I$4,$V188-4,0))</f>
        <v>Karnātaka</v>
      </c>
      <c r="K188" s="224"/>
      <c r="L188" s="224"/>
      <c r="M188" s="224"/>
      <c r="N188" s="224"/>
      <c r="O188" s="224" t="s">
        <v>15805</v>
      </c>
      <c r="P188" s="185"/>
      <c r="Q188" s="225"/>
      <c r="R188" s="182" t="str">
        <f ca="1">IF(ISERROR($V188),"",OFFSET('Smelter Look-up'!$C$4,$V188-4,0)&amp;"")</f>
        <v>Bangalore Refinery</v>
      </c>
      <c r="S188" s="181" t="str">
        <f t="shared" ca="1" si="24"/>
        <v>IN</v>
      </c>
      <c r="T188" s="181" t="str">
        <f ca="1">IF(B188="","",IF(ISERROR(MATCH($J188,SorP!$B$1:$B$6279,0)),"",INDIRECT("'SorP'!$A$"&amp;MATCH($S188&amp;$J188,SorP!C:C,0))))</f>
        <v>IN-KA</v>
      </c>
      <c r="U188" s="201"/>
      <c r="V188" s="226">
        <f>IF(C188="",NA(),IF(OR(C188="Smelter not listed",C188="Smelter not yet identified"),MATCH($B188&amp;$D188,'Smelter Look-up'!$J:$J,0),MATCH($B188&amp;$C188,'Smelter Look-up'!$J:$J,0)))</f>
        <v>39</v>
      </c>
      <c r="X188" s="227">
        <f t="shared" si="25"/>
        <v>0</v>
      </c>
      <c r="AB188" s="228" t="str">
        <f t="shared" si="26"/>
        <v>GoldBangalore Refinery</v>
      </c>
    </row>
    <row r="189" spans="1:28" s="227" customFormat="1" ht="75.599999999999994">
      <c r="A189" s="181" t="s">
        <v>776</v>
      </c>
      <c r="B189" s="182" t="s">
        <v>1126</v>
      </c>
      <c r="C189" s="186" t="s">
        <v>775</v>
      </c>
      <c r="D189" s="230" t="s">
        <v>775</v>
      </c>
      <c r="E189" s="182" t="s">
        <v>15799</v>
      </c>
      <c r="F189" s="182" t="s">
        <v>776</v>
      </c>
      <c r="G189" s="182" t="s">
        <v>15798</v>
      </c>
      <c r="H189" s="183"/>
      <c r="I189" s="184" t="str">
        <f ca="1">IF(ISERROR($V189),"",OFFSET('Smelter Look-up'!$H$4,$V189-4,0))</f>
        <v>Nongkham Sriracha</v>
      </c>
      <c r="J189" s="184" t="str">
        <f ca="1">IF(ISERROR($V189),"",OFFSET('Smelter Look-up'!$I$4,$V189-4,0))</f>
        <v>Chon Buri</v>
      </c>
      <c r="K189" s="224"/>
      <c r="L189" s="224"/>
      <c r="M189" s="224"/>
      <c r="N189" s="224"/>
      <c r="O189" s="224" t="s">
        <v>15956</v>
      </c>
      <c r="P189" s="185"/>
      <c r="Q189" s="225"/>
      <c r="R189" s="182" t="str">
        <f ca="1">IF(ISERROR($V189),"",OFFSET('Smelter Look-up'!$C$4,$V189-4,0)&amp;"")</f>
        <v>O.M. Manufacturing (Thailand) Co., Ltd.</v>
      </c>
      <c r="S189" s="181" t="str">
        <f t="shared" ca="1" si="24"/>
        <v>TH</v>
      </c>
      <c r="T189" s="181" t="str">
        <f ca="1">IF(B189="","",IF(ISERROR(MATCH($J189,SorP!$B$1:$B$6279,0)),"",INDIRECT("'SorP'!$A$"&amp;MATCH($S189&amp;$J189,SorP!C:C,0))))</f>
        <v>TH-20</v>
      </c>
      <c r="U189" s="201"/>
      <c r="V189" s="226">
        <f>IF(C189="",NA(),IF(OR(C189="Smelter not listed",C189="Smelter not yet identified"),MATCH($B189&amp;$D189,'Smelter Look-up'!$J:$J,0),MATCH($B189&amp;$C189,'Smelter Look-up'!$J:$J,0)))</f>
        <v>479</v>
      </c>
      <c r="X189" s="227">
        <f t="shared" si="25"/>
        <v>0</v>
      </c>
      <c r="AB189" s="228" t="str">
        <f t="shared" si="26"/>
        <v>TinO.M. Manufacturing (Thailand) Co., Ltd.</v>
      </c>
    </row>
    <row r="190" spans="1:28" s="227" customFormat="1" ht="37.799999999999997">
      <c r="A190" s="181" t="s">
        <v>15122</v>
      </c>
      <c r="B190" s="182" t="s">
        <v>1128</v>
      </c>
      <c r="C190" s="186" t="s">
        <v>15121</v>
      </c>
      <c r="D190" s="230" t="s">
        <v>15121</v>
      </c>
      <c r="E190" s="182" t="s">
        <v>15855</v>
      </c>
      <c r="F190" s="182" t="s">
        <v>15122</v>
      </c>
      <c r="G190" s="182" t="s">
        <v>15798</v>
      </c>
      <c r="H190" s="183"/>
      <c r="I190" s="184" t="str">
        <f ca="1">IF(ISERROR($V190),"",OFFSET('Smelter Look-up'!$H$4,$V190-4,0))</f>
        <v>Moscow</v>
      </c>
      <c r="J190" s="184" t="str">
        <f ca="1">IF(ISERROR($V190),"",OFFSET('Smelter Look-up'!$I$4,$V190-4,0))</f>
        <v>Moskva</v>
      </c>
      <c r="K190" s="224"/>
      <c r="L190" s="224"/>
      <c r="M190" s="224"/>
      <c r="N190" s="224"/>
      <c r="O190" s="224" t="s">
        <v>15805</v>
      </c>
      <c r="P190" s="185"/>
      <c r="Q190" s="225"/>
      <c r="R190" s="182" t="str">
        <f ca="1">IF(ISERROR($V190),"",OFFSET('Smelter Look-up'!$C$4,$V190-4,0)&amp;"")</f>
        <v>Artek LLC</v>
      </c>
      <c r="S190" s="181" t="str">
        <f t="shared" ca="1" si="24"/>
        <v>RU</v>
      </c>
      <c r="T190" s="181" t="str">
        <f ca="1">IF(B190="","",IF(ISERROR(MATCH($J190,SorP!$B$1:$B$6279,0)),"",INDIRECT("'SorP'!$A$"&amp;MATCH($S190&amp;$J190,SorP!C:C,0))))</f>
        <v>RU-MOW</v>
      </c>
      <c r="U190" s="201"/>
      <c r="V190" s="226">
        <f>IF(C190="",NA(),IF(OR(C190="Smelter not listed",C190="Smelter not yet identified"),MATCH($B190&amp;$D190,'Smelter Look-up'!$J:$J,0),MATCH($B190&amp;$C190,'Smelter Look-up'!$J:$J,0)))</f>
        <v>564</v>
      </c>
      <c r="X190" s="227">
        <f t="shared" si="25"/>
        <v>0</v>
      </c>
      <c r="AB190" s="228" t="str">
        <f t="shared" si="26"/>
        <v>TungstenArtek LLC</v>
      </c>
    </row>
    <row r="191" spans="1:28" s="227" customFormat="1" ht="63">
      <c r="A191" s="181" t="s">
        <v>729</v>
      </c>
      <c r="B191" s="182" t="s">
        <v>1125</v>
      </c>
      <c r="C191" s="186" t="s">
        <v>58</v>
      </c>
      <c r="D191" s="230" t="s">
        <v>58</v>
      </c>
      <c r="E191" s="182" t="s">
        <v>15808</v>
      </c>
      <c r="F191" s="182" t="s">
        <v>729</v>
      </c>
      <c r="G191" s="182" t="s">
        <v>15798</v>
      </c>
      <c r="H191" s="183"/>
      <c r="I191" s="184" t="str">
        <f ca="1">IF(ISERROR($V191),"",OFFSET('Smelter Look-up'!$H$4,$V191-4,0))</f>
        <v>Saijo</v>
      </c>
      <c r="J191" s="184" t="str">
        <f ca="1">IF(ISERROR($V191),"",OFFSET('Smelter Look-up'!$I$4,$V191-4,0))</f>
        <v>Ehime</v>
      </c>
      <c r="K191" s="224"/>
      <c r="L191" s="224"/>
      <c r="M191" s="224"/>
      <c r="N191" s="224"/>
      <c r="O191" s="224" t="s">
        <v>15957</v>
      </c>
      <c r="P191" s="185"/>
      <c r="Q191" s="225"/>
      <c r="R191" s="182" t="str">
        <f ca="1">IF(ISERROR($V191),"",OFFSET('Smelter Look-up'!$C$4,$V191-4,0)&amp;"")</f>
        <v>Sumitomo Metal Mining Co., Ltd.</v>
      </c>
      <c r="S191" s="181" t="str">
        <f t="shared" ca="1" si="24"/>
        <v>JP</v>
      </c>
      <c r="T191" s="181" t="str">
        <f ca="1">IF(B191="","",IF(ISERROR(MATCH($J191,SorP!$B$1:$B$6279,0)),"",INDIRECT("'SorP'!$A$"&amp;MATCH($S191&amp;$J191,SorP!C:C,0))))</f>
        <v>JP-38</v>
      </c>
      <c r="U191" s="201"/>
      <c r="V191" s="226">
        <f>IF(C191="",NA(),IF(OR(C191="Smelter not listed",C191="Smelter not yet identified"),MATCH($B191&amp;$D191,'Smelter Look-up'!$J:$J,0),MATCH($B191&amp;$C191,'Smelter Look-up'!$J:$J,0)))</f>
        <v>265</v>
      </c>
      <c r="X191" s="227">
        <f t="shared" si="25"/>
        <v>0</v>
      </c>
      <c r="AB191" s="228" t="str">
        <f t="shared" si="26"/>
        <v>GoldSumitomo Metal Mining Co., Ltd.</v>
      </c>
    </row>
    <row r="192" spans="1:28" s="227" customFormat="1" ht="50.4">
      <c r="A192" s="181" t="s">
        <v>15106</v>
      </c>
      <c r="B192" s="182" t="s">
        <v>1126</v>
      </c>
      <c r="C192" s="186" t="s">
        <v>15542</v>
      </c>
      <c r="D192" s="230" t="s">
        <v>15542</v>
      </c>
      <c r="E192" s="182" t="s">
        <v>15855</v>
      </c>
      <c r="F192" s="182" t="s">
        <v>15106</v>
      </c>
      <c r="G192" s="182" t="s">
        <v>15798</v>
      </c>
      <c r="H192" s="183"/>
      <c r="I192" s="184" t="str">
        <f ca="1">IF(ISERROR($V192),"",OFFSET('Smelter Look-up'!$H$4,$V192-4,0))</f>
        <v>Novosibirsk</v>
      </c>
      <c r="J192" s="184" t="str">
        <f ca="1">IF(ISERROR($V192),"",OFFSET('Smelter Look-up'!$I$4,$V192-4,0))</f>
        <v>Novosibirskaya oblast'</v>
      </c>
      <c r="K192" s="224"/>
      <c r="L192" s="224"/>
      <c r="M192" s="224"/>
      <c r="N192" s="224"/>
      <c r="O192" s="224" t="s">
        <v>15958</v>
      </c>
      <c r="P192" s="185"/>
      <c r="Q192" s="225"/>
      <c r="R192" s="182" t="str">
        <f ca="1">IF(ISERROR($V192),"",OFFSET('Smelter Look-up'!$C$4,$V192-4,0)&amp;"")</f>
        <v>Novosibirsk Tin Combine</v>
      </c>
      <c r="S192" s="181" t="str">
        <f t="shared" ca="1" si="24"/>
        <v>RU</v>
      </c>
      <c r="T192" s="181" t="str">
        <f ca="1">IF(B192="","",IF(ISERROR(MATCH($J192,SorP!$B$1:$B$6279,0)),"",INDIRECT("'SorP'!$A$"&amp;MATCH($S192&amp;$J192,SorP!C:C,0))))</f>
        <v>RU-NVS</v>
      </c>
      <c r="U192" s="201"/>
      <c r="V192" s="226">
        <f>IF(C192="",NA(),IF(OR(C192="Smelter not listed",C192="Smelter not yet identified"),MATCH($B192&amp;$D192,'Smelter Look-up'!$J:$J,0),MATCH($B192&amp;$C192,'Smelter Look-up'!$J:$J,0)))</f>
        <v>478</v>
      </c>
      <c r="X192" s="227">
        <f t="shared" si="25"/>
        <v>0</v>
      </c>
      <c r="AB192" s="228" t="str">
        <f t="shared" si="26"/>
        <v>TinNovosibirsk Tin Combine</v>
      </c>
    </row>
    <row r="193" spans="1:28" s="227" customFormat="1" ht="75.599999999999994">
      <c r="A193" s="181" t="s">
        <v>13872</v>
      </c>
      <c r="B193" s="182" t="s">
        <v>1128</v>
      </c>
      <c r="C193" s="186" t="s">
        <v>15555</v>
      </c>
      <c r="D193" s="230" t="s">
        <v>15555</v>
      </c>
      <c r="E193" s="182" t="s">
        <v>15813</v>
      </c>
      <c r="F193" s="182" t="s">
        <v>13872</v>
      </c>
      <c r="G193" s="182" t="s">
        <v>15798</v>
      </c>
      <c r="H193" s="183"/>
      <c r="I193" s="184" t="str">
        <f ca="1">IF(ISERROR($V193),"",OFFSET('Smelter Look-up'!$H$4,$V193-4,0))</f>
        <v>Shenzhen</v>
      </c>
      <c r="J193" s="184" t="str">
        <f ca="1">IF(ISERROR($V193),"",OFFSET('Smelter Look-up'!$I$4,$V193-4,0))</f>
        <v>Guangdong Sheng</v>
      </c>
      <c r="K193" s="224"/>
      <c r="L193" s="224"/>
      <c r="M193" s="224"/>
      <c r="N193" s="224"/>
      <c r="O193" s="224" t="s">
        <v>15805</v>
      </c>
      <c r="P193" s="185"/>
      <c r="Q193" s="225"/>
      <c r="R193" s="182" t="str">
        <f ca="1">IF(ISERROR($V193),"",OFFSET('Smelter Look-up'!$C$4,$V193-4,0)&amp;"")</f>
        <v>Hubei Green Tungsten Co., Ltd.</v>
      </c>
      <c r="S193" s="181" t="str">
        <f t="shared" ca="1" si="24"/>
        <v>CN</v>
      </c>
      <c r="T193" s="181" t="str">
        <f ca="1">IF(B193="","",IF(ISERROR(MATCH($J193,SorP!$B$1:$B$6279,0)),"",INDIRECT("'SorP'!$A$"&amp;MATCH($S193&amp;$J193,SorP!C:C,0))))</f>
        <v>CN-GD</v>
      </c>
      <c r="U193" s="201"/>
      <c r="V193" s="226">
        <f>IF(C193="",NA(),IF(OR(C193="Smelter not listed",C193="Smelter not yet identified"),MATCH($B193&amp;$D193,'Smelter Look-up'!$J:$J,0),MATCH($B193&amp;$C193,'Smelter Look-up'!$J:$J,0)))</f>
        <v>592</v>
      </c>
      <c r="X193" s="227">
        <f t="shared" si="25"/>
        <v>0</v>
      </c>
      <c r="AB193" s="228" t="str">
        <f t="shared" si="26"/>
        <v>TungstenHubei Green Tungsten Co., Ltd.</v>
      </c>
    </row>
    <row r="194" spans="1:28" s="227" customFormat="1" ht="50.4">
      <c r="A194" s="181" t="s">
        <v>13184</v>
      </c>
      <c r="B194" s="182" t="s">
        <v>1126</v>
      </c>
      <c r="C194" s="186" t="s">
        <v>13183</v>
      </c>
      <c r="D194" s="230" t="s">
        <v>13183</v>
      </c>
      <c r="E194" s="182" t="s">
        <v>15804</v>
      </c>
      <c r="F194" s="182" t="s">
        <v>13184</v>
      </c>
      <c r="G194" s="182" t="s">
        <v>15798</v>
      </c>
      <c r="H194" s="183"/>
      <c r="I194" s="184" t="str">
        <f ca="1">IF(ISERROR($V194),"",OFFSET('Smelter Look-up'!$H$4,$V194-4,0))</f>
        <v>West Chester</v>
      </c>
      <c r="J194" s="184" t="str">
        <f ca="1">IF(ISERROR($V194),"",OFFSET('Smelter Look-up'!$I$4,$V194-4,0))</f>
        <v>Pennsylvania</v>
      </c>
      <c r="K194" s="224"/>
      <c r="L194" s="224"/>
      <c r="M194" s="224"/>
      <c r="N194" s="224"/>
      <c r="O194" s="224" t="s">
        <v>15805</v>
      </c>
      <c r="P194" s="185"/>
      <c r="Q194" s="225"/>
      <c r="R194" s="182" t="str">
        <f ca="1">IF(ISERROR($V194),"",OFFSET('Smelter Look-up'!$C$4,$V194-4,0)&amp;"")</f>
        <v>Tin Technology &amp; Refining</v>
      </c>
      <c r="S194" s="181" t="str">
        <f t="shared" ca="1" si="24"/>
        <v>Unknown</v>
      </c>
      <c r="T194" s="181" t="e">
        <f ca="1">IF(B194="","",IF(ISERROR(MATCH($J194,SorP!$B$1:$B$6279,0)),"",INDIRECT("'SorP'!$A$"&amp;MATCH($S194&amp;$J194,SorP!C:C,0))))</f>
        <v>#N/A</v>
      </c>
      <c r="U194" s="201"/>
      <c r="V194" s="226">
        <f>IF(C194="",NA(),IF(OR(C194="Smelter not listed",C194="Smelter not yet identified"),MATCH($B194&amp;$D194,'Smelter Look-up'!$J:$J,0),MATCH($B194&amp;$C194,'Smelter Look-up'!$J:$J,0)))</f>
        <v>530</v>
      </c>
      <c r="X194" s="227">
        <f t="shared" si="25"/>
        <v>0</v>
      </c>
      <c r="AB194" s="228" t="str">
        <f t="shared" si="26"/>
        <v>TinTin Technology &amp; Refining</v>
      </c>
    </row>
    <row r="195" spans="1:28" s="227" customFormat="1" ht="75.599999999999994">
      <c r="A195" s="181" t="s">
        <v>697</v>
      </c>
      <c r="B195" s="182" t="s">
        <v>1125</v>
      </c>
      <c r="C195" s="186" t="s">
        <v>2148</v>
      </c>
      <c r="D195" s="230" t="s">
        <v>2148</v>
      </c>
      <c r="E195" s="182" t="s">
        <v>15813</v>
      </c>
      <c r="F195" s="182" t="s">
        <v>697</v>
      </c>
      <c r="G195" s="182" t="s">
        <v>15798</v>
      </c>
      <c r="H195" s="183"/>
      <c r="I195" s="184" t="str">
        <f ca="1">IF(ISERROR($V195),"",OFFSET('Smelter Look-up'!$H$4,$V195-4,0))</f>
        <v>Lingbao</v>
      </c>
      <c r="J195" s="184" t="str">
        <f ca="1">IF(ISERROR($V195),"",OFFSET('Smelter Look-up'!$I$4,$V195-4,0))</f>
        <v>Henan Sheng</v>
      </c>
      <c r="K195" s="224"/>
      <c r="L195" s="224"/>
      <c r="M195" s="224"/>
      <c r="N195" s="224"/>
      <c r="O195" s="224" t="s">
        <v>15813</v>
      </c>
      <c r="P195" s="185"/>
      <c r="Q195" s="225"/>
      <c r="R195" s="182" t="str">
        <f ca="1">IF(ISERROR($V195),"",OFFSET('Smelter Look-up'!$C$4,$V195-4,0)&amp;"")</f>
        <v>Lingbao Jinyuan Tonghui Refinery Co., Ltd.</v>
      </c>
      <c r="S195" s="181" t="str">
        <f t="shared" ca="1" si="24"/>
        <v>CN</v>
      </c>
      <c r="T195" s="181" t="str">
        <f ca="1">IF(B195="","",IF(ISERROR(MATCH($J195,SorP!$B$1:$B$6279,0)),"",INDIRECT("'SorP'!$A$"&amp;MATCH($S195&amp;$J195,SorP!C:C,0))))</f>
        <v>CN-HA</v>
      </c>
      <c r="U195" s="201"/>
      <c r="V195" s="226">
        <f>IF(C195="",NA(),IF(OR(C195="Smelter not listed",C195="Smelter not yet identified"),MATCH($B195&amp;$D195,'Smelter Look-up'!$J:$J,0),MATCH($B195&amp;$C195,'Smelter Look-up'!$J:$J,0)))</f>
        <v>155</v>
      </c>
      <c r="X195" s="227">
        <f t="shared" si="25"/>
        <v>0</v>
      </c>
      <c r="AB195" s="228" t="str">
        <f t="shared" si="26"/>
        <v>GoldLingbao Jinyuan Tonghui Refinery Co., Ltd.</v>
      </c>
    </row>
    <row r="196" spans="1:28" s="227" customFormat="1" ht="50.4">
      <c r="A196" s="181" t="s">
        <v>683</v>
      </c>
      <c r="B196" s="182" t="s">
        <v>1125</v>
      </c>
      <c r="C196" s="186" t="s">
        <v>1230</v>
      </c>
      <c r="D196" s="230" t="s">
        <v>1230</v>
      </c>
      <c r="E196" s="182" t="s">
        <v>15887</v>
      </c>
      <c r="F196" s="182" t="s">
        <v>683</v>
      </c>
      <c r="G196" s="182" t="s">
        <v>15798</v>
      </c>
      <c r="H196" s="183"/>
      <c r="I196" s="184" t="str">
        <f ca="1">IF(ISERROR($V196),"",OFFSET('Smelter Look-up'!$H$4,$V196-4,0))</f>
        <v>Kuyumcukent</v>
      </c>
      <c r="J196" s="184" t="str">
        <f ca="1">IF(ISERROR($V196),"",OFFSET('Smelter Look-up'!$I$4,$V196-4,0))</f>
        <v>İstanbul</v>
      </c>
      <c r="K196" s="224"/>
      <c r="L196" s="224"/>
      <c r="M196" s="224"/>
      <c r="N196" s="224"/>
      <c r="O196" s="224" t="s">
        <v>15887</v>
      </c>
      <c r="P196" s="185"/>
      <c r="Q196" s="225"/>
      <c r="R196" s="182" t="str">
        <f ca="1">IF(ISERROR($V196),"",OFFSET('Smelter Look-up'!$C$4,$V196-4,0)&amp;"")</f>
        <v>Istanbul Gold Refinery</v>
      </c>
      <c r="S196" s="181" t="str">
        <f t="shared" ca="1" si="24"/>
        <v>TR</v>
      </c>
      <c r="T196" s="181" t="str">
        <f ca="1">IF(B196="","",IF(ISERROR(MATCH($J196,SorP!$B$1:$B$6279,0)),"",INDIRECT("'SorP'!$A$"&amp;MATCH($S196&amp;$J196,SorP!C:C,0))))</f>
        <v>TR-34</v>
      </c>
      <c r="U196" s="201"/>
      <c r="V196" s="226">
        <f>IF(C196="",NA(),IF(OR(C196="Smelter not listed",C196="Smelter not yet identified"),MATCH($B196&amp;$D196,'Smelter Look-up'!$J:$J,0),MATCH($B196&amp;$C196,'Smelter Look-up'!$J:$J,0)))</f>
        <v>119</v>
      </c>
      <c r="X196" s="227">
        <f t="shared" si="25"/>
        <v>0</v>
      </c>
      <c r="AB196" s="228" t="str">
        <f t="shared" si="26"/>
        <v>GoldIstanbul Gold Refinery</v>
      </c>
    </row>
    <row r="197" spans="1:28" s="227" customFormat="1" ht="37.799999999999997">
      <c r="A197" s="181" t="s">
        <v>2328</v>
      </c>
      <c r="B197" s="182" t="s">
        <v>1125</v>
      </c>
      <c r="C197" s="186" t="s">
        <v>2327</v>
      </c>
      <c r="D197" s="230" t="s">
        <v>2327</v>
      </c>
      <c r="E197" s="182" t="s">
        <v>15814</v>
      </c>
      <c r="F197" s="182" t="s">
        <v>2328</v>
      </c>
      <c r="G197" s="182" t="s">
        <v>15798</v>
      </c>
      <c r="H197" s="183"/>
      <c r="I197" s="184" t="str">
        <f ca="1">IF(ISERROR($V197),"",OFFSET('Smelter Look-up'!$H$4,$V197-4,0))</f>
        <v>Astana</v>
      </c>
      <c r="J197" s="184" t="str">
        <f ca="1">IF(ISERROR($V197),"",OFFSET('Smelter Look-up'!$I$4,$V197-4,0))</f>
        <v>Almaty</v>
      </c>
      <c r="K197" s="224"/>
      <c r="L197" s="224"/>
      <c r="M197" s="224"/>
      <c r="N197" s="224"/>
      <c r="O197" s="224" t="s">
        <v>15805</v>
      </c>
      <c r="P197" s="185"/>
      <c r="Q197" s="225"/>
      <c r="R197" s="182" t="str">
        <f ca="1">IF(ISERROR($V197),"",OFFSET('Smelter Look-up'!$C$4,$V197-4,0)&amp;"")</f>
        <v>TOO Tau-Ken-Altyn</v>
      </c>
      <c r="S197" s="181" t="str">
        <f t="shared" ref="S197" ca="1" si="27">IF(B197="","",IF(ISERROR(MATCH($E197,CL,0)),"Unknown",INDIRECT("'C'!$A$"&amp;MATCH($E197,CL,0)+1)))</f>
        <v>KZ</v>
      </c>
      <c r="T197" s="181" t="str">
        <f ca="1">IF(B197="","",IF(ISERROR(MATCH($J197,SorP!$B$1:$B$6279,0)),"",INDIRECT("'SorP'!$A$"&amp;MATCH($S197&amp;$J197,SorP!C:C,0))))</f>
        <v>KZ-ALA</v>
      </c>
      <c r="U197" s="201"/>
      <c r="V197" s="226">
        <f>IF(C197="",NA(),IF(OR(C197="Smelter not listed",C197="Smelter not yet identified"),MATCH($B197&amp;$D197,'Smelter Look-up'!$J:$J,0),MATCH($B197&amp;$C197,'Smelter Look-up'!$J:$J,0)))</f>
        <v>287</v>
      </c>
      <c r="X197" s="227">
        <f t="shared" ref="X197" si="28">IF(AND(C197="Smelter not listed",OR(LEN(D197)=0,LEN(E197)=0)),1,0)</f>
        <v>0</v>
      </c>
      <c r="AB197" s="228" t="str">
        <f t="shared" ref="AB197" si="29">B197&amp;C197</f>
        <v>GoldTOO Tau-Ken-Altyn</v>
      </c>
    </row>
    <row r="198" spans="1:28" s="227" customFormat="1" ht="63">
      <c r="A198" s="181" t="s">
        <v>679</v>
      </c>
      <c r="B198" s="182" t="s">
        <v>1125</v>
      </c>
      <c r="C198" s="186" t="s">
        <v>2213</v>
      </c>
      <c r="D198" s="230" t="s">
        <v>2213</v>
      </c>
      <c r="E198" s="182" t="s">
        <v>15813</v>
      </c>
      <c r="F198" s="182" t="s">
        <v>679</v>
      </c>
      <c r="G198" s="182" t="s">
        <v>15798</v>
      </c>
      <c r="H198" s="183"/>
      <c r="I198" s="184" t="str">
        <f ca="1">IF(ISERROR($V198),"",OFFSET('Smelter Look-up'!$H$4,$V198-4,0))</f>
        <v>Yuanling</v>
      </c>
      <c r="J198" s="184" t="str">
        <f ca="1">IF(ISERROR($V198),"",OFFSET('Smelter Look-up'!$I$4,$V198-4,0))</f>
        <v>Hunan Sheng</v>
      </c>
      <c r="K198" s="224"/>
      <c r="L198" s="224"/>
      <c r="M198" s="224"/>
      <c r="N198" s="224"/>
      <c r="O198" s="224" t="s">
        <v>15959</v>
      </c>
      <c r="P198" s="185"/>
      <c r="Q198" s="225"/>
      <c r="R198" s="182" t="str">
        <f ca="1">IF(ISERROR($V198),"",OFFSET('Smelter Look-up'!$C$4,$V198-4,0)&amp;"")</f>
        <v>Hunan Chenzhou Mining Co., Ltd.</v>
      </c>
      <c r="S198" s="181" t="str">
        <f t="shared" ref="S198:S229" ca="1" si="30">IF(B198="","",IF(ISERROR(MATCH($E198,CL,0)),"Unknown",INDIRECT("'C'!$A$"&amp;MATCH($E198,CL,0)+1)))</f>
        <v>CN</v>
      </c>
      <c r="T198" s="181" t="str">
        <f ca="1">IF(B198="","",IF(ISERROR(MATCH($J198,SorP!$B$1:$B$6279,0)),"",INDIRECT("'SorP'!$A$"&amp;MATCH($S198&amp;$J198,SorP!C:C,0))))</f>
        <v>CN-HN</v>
      </c>
      <c r="U198" s="201"/>
      <c r="V198" s="226">
        <f>IF(C198="",NA(),IF(OR(C198="Smelter not listed",C198="Smelter not yet identified"),MATCH($B198&amp;$D198,'Smelter Look-up'!$J:$J,0),MATCH($B198&amp;$C198,'Smelter Look-up'!$J:$J,0)))</f>
        <v>109</v>
      </c>
      <c r="X198" s="227">
        <f t="shared" ref="X198:X229" si="31">IF(AND(C198="Smelter not listed",OR(LEN(D198)=0,LEN(E198)=0)),1,0)</f>
        <v>0</v>
      </c>
      <c r="AB198" s="228" t="str">
        <f t="shared" ref="AB198:AB229" si="32">B198&amp;C198</f>
        <v>GoldHunan Chenzhou Mining Co., Ltd.</v>
      </c>
    </row>
    <row r="199" spans="1:28" s="227" customFormat="1" ht="75.599999999999994">
      <c r="A199" s="181" t="s">
        <v>737</v>
      </c>
      <c r="B199" s="182" t="s">
        <v>1125</v>
      </c>
      <c r="C199" s="186" t="s">
        <v>816</v>
      </c>
      <c r="D199" s="230" t="s">
        <v>816</v>
      </c>
      <c r="E199" s="182" t="s">
        <v>15804</v>
      </c>
      <c r="F199" s="182" t="s">
        <v>737</v>
      </c>
      <c r="G199" s="182" t="s">
        <v>15798</v>
      </c>
      <c r="H199" s="183"/>
      <c r="I199" s="184" t="str">
        <f ca="1">IF(ISERROR($V199),"",OFFSET('Smelter Look-up'!$H$4,$V199-4,0))</f>
        <v>Alden</v>
      </c>
      <c r="J199" s="184" t="str">
        <f ca="1">IF(ISERROR($V199),"",OFFSET('Smelter Look-up'!$I$4,$V199-4,0))</f>
        <v>New York</v>
      </c>
      <c r="K199" s="224"/>
      <c r="L199" s="224"/>
      <c r="M199" s="224"/>
      <c r="N199" s="224"/>
      <c r="O199" s="224" t="s">
        <v>15960</v>
      </c>
      <c r="P199" s="185"/>
      <c r="Q199" s="225"/>
      <c r="R199" s="182" t="str">
        <f ca="1">IF(ISERROR($V199),"",OFFSET('Smelter Look-up'!$C$4,$V199-4,0)&amp;"")</f>
        <v>United Precious Metal Refining, Inc.</v>
      </c>
      <c r="S199" s="181" t="str">
        <f t="shared" ca="1" si="30"/>
        <v>Unknown</v>
      </c>
      <c r="T199" s="181" t="e">
        <f ca="1">IF(B199="","",IF(ISERROR(MATCH($J199,SorP!$B$1:$B$6279,0)),"",INDIRECT("'SorP'!$A$"&amp;MATCH($S199&amp;$J199,SorP!C:C,0))))</f>
        <v>#N/A</v>
      </c>
      <c r="U199" s="201"/>
      <c r="V199" s="226">
        <f>IF(C199="",NA(),IF(OR(C199="Smelter not listed",C199="Smelter not yet identified"),MATCH($B199&amp;$D199,'Smelter Look-up'!$J:$J,0),MATCH($B199&amp;$C199,'Smelter Look-up'!$J:$J,0)))</f>
        <v>294</v>
      </c>
      <c r="X199" s="227">
        <f t="shared" si="31"/>
        <v>0</v>
      </c>
      <c r="AB199" s="228" t="str">
        <f t="shared" si="32"/>
        <v>GoldUnited Precious Metal Refining, Inc.</v>
      </c>
    </row>
    <row r="200" spans="1:28" s="227" customFormat="1" ht="88.2">
      <c r="A200" s="181" t="s">
        <v>721</v>
      </c>
      <c r="B200" s="182" t="s">
        <v>1125</v>
      </c>
      <c r="C200" s="186" t="s">
        <v>2158</v>
      </c>
      <c r="D200" s="230" t="s">
        <v>2158</v>
      </c>
      <c r="E200" s="182" t="s">
        <v>15831</v>
      </c>
      <c r="F200" s="182" t="s">
        <v>721</v>
      </c>
      <c r="G200" s="182" t="s">
        <v>15798</v>
      </c>
      <c r="H200" s="183"/>
      <c r="I200" s="184" t="str">
        <f ca="1">IF(ISERROR($V200),"",OFFSET('Smelter Look-up'!$H$4,$V200-4,0))</f>
        <v>Germiston</v>
      </c>
      <c r="J200" s="184" t="str">
        <f ca="1">IF(ISERROR($V200),"",OFFSET('Smelter Look-up'!$I$4,$V200-4,0))</f>
        <v>Gauteng</v>
      </c>
      <c r="K200" s="224"/>
      <c r="L200" s="224"/>
      <c r="M200" s="224"/>
      <c r="N200" s="224"/>
      <c r="O200" s="224" t="s">
        <v>15961</v>
      </c>
      <c r="P200" s="185"/>
      <c r="Q200" s="225"/>
      <c r="R200" s="182" t="str">
        <f ca="1">IF(ISERROR($V200),"",OFFSET('Smelter Look-up'!$C$4,$V200-4,0)&amp;"")</f>
        <v>Rand Refinery (Pty) Ltd.</v>
      </c>
      <c r="S200" s="181" t="str">
        <f t="shared" ca="1" si="30"/>
        <v>ZA</v>
      </c>
      <c r="T200" s="181" t="str">
        <f ca="1">IF(B200="","",IF(ISERROR(MATCH($J200,SorP!$B$1:$B$6279,0)),"",INDIRECT("'SorP'!$A$"&amp;MATCH($S200&amp;$J200,SorP!C:C,0))))</f>
        <v>ZA-GP</v>
      </c>
      <c r="U200" s="201"/>
      <c r="V200" s="226">
        <f>IF(C200="",NA(),IF(OR(C200="Smelter not listed",C200="Smelter not yet identified"),MATCH($B200&amp;$D200,'Smelter Look-up'!$J:$J,0),MATCH($B200&amp;$C200,'Smelter Look-up'!$J:$J,0)))</f>
        <v>215</v>
      </c>
      <c r="X200" s="227">
        <f t="shared" si="31"/>
        <v>0</v>
      </c>
      <c r="AB200" s="228" t="str">
        <f t="shared" si="32"/>
        <v>GoldRand Refinery (Pty) Ltd.</v>
      </c>
    </row>
    <row r="201" spans="1:28" s="227" customFormat="1" ht="25.2">
      <c r="A201" s="181" t="s">
        <v>783</v>
      </c>
      <c r="B201" s="182" t="s">
        <v>1126</v>
      </c>
      <c r="C201" s="186" t="s">
        <v>782</v>
      </c>
      <c r="D201" s="230" t="s">
        <v>782</v>
      </c>
      <c r="E201" s="182" t="s">
        <v>15822</v>
      </c>
      <c r="F201" s="182" t="s">
        <v>783</v>
      </c>
      <c r="G201" s="182" t="s">
        <v>15798</v>
      </c>
      <c r="H201" s="183"/>
      <c r="I201" s="184" t="str">
        <f ca="1">IF(ISERROR($V201),"",OFFSET('Smelter Look-up'!$H$4,$V201-4,0))</f>
        <v>Longtan Shiang Taoyuan</v>
      </c>
      <c r="J201" s="184" t="str">
        <f ca="1">IF(ISERROR($V201),"",OFFSET('Smelter Look-up'!$I$4,$V201-4,0))</f>
        <v>Taoyuan</v>
      </c>
      <c r="K201" s="224"/>
      <c r="L201" s="224"/>
      <c r="M201" s="224"/>
      <c r="N201" s="224"/>
      <c r="O201" s="224" t="s">
        <v>15962</v>
      </c>
      <c r="P201" s="185"/>
      <c r="Q201" s="225"/>
      <c r="R201" s="182" t="str">
        <f ca="1">IF(ISERROR($V201),"",OFFSET('Smelter Look-up'!$C$4,$V201-4,0)&amp;"")</f>
        <v>Rui Da Hung</v>
      </c>
      <c r="S201" s="181" t="str">
        <f t="shared" ca="1" si="30"/>
        <v>Unknown</v>
      </c>
      <c r="T201" s="181" t="e">
        <f ca="1">IF(B201="","",IF(ISERROR(MATCH($J201,SorP!$B$1:$B$6279,0)),"",INDIRECT("'SorP'!$A$"&amp;MATCH($S201&amp;$J201,SorP!C:C,0))))</f>
        <v>#N/A</v>
      </c>
      <c r="U201" s="201"/>
      <c r="V201" s="226">
        <f>IF(C201="",NA(),IF(OR(C201="Smelter not listed",C201="Smelter not yet identified"),MATCH($B201&amp;$D201,'Smelter Look-up'!$J:$J,0),MATCH($B201&amp;$C201,'Smelter Look-up'!$J:$J,0)))</f>
        <v>521</v>
      </c>
      <c r="X201" s="227">
        <f t="shared" si="31"/>
        <v>0</v>
      </c>
      <c r="AB201" s="228" t="str">
        <f t="shared" si="32"/>
        <v>TinRui Da Hung</v>
      </c>
    </row>
    <row r="202" spans="1:28" s="227" customFormat="1" ht="75.599999999999994">
      <c r="A202" s="181" t="s">
        <v>669</v>
      </c>
      <c r="B202" s="182" t="s">
        <v>1125</v>
      </c>
      <c r="C202" s="186" t="s">
        <v>668</v>
      </c>
      <c r="D202" s="230" t="s">
        <v>668</v>
      </c>
      <c r="E202" s="182" t="s">
        <v>15813</v>
      </c>
      <c r="F202" s="182" t="s">
        <v>669</v>
      </c>
      <c r="G202" s="182" t="s">
        <v>15798</v>
      </c>
      <c r="H202" s="183"/>
      <c r="I202" s="184" t="str">
        <f ca="1">IF(ISERROR($V202),"",OFFSET('Smelter Look-up'!$H$4,$V202-4,0))</f>
        <v>Huangshi</v>
      </c>
      <c r="J202" s="184" t="str">
        <f ca="1">IF(ISERROR($V202),"",OFFSET('Smelter Look-up'!$I$4,$V202-4,0))</f>
        <v>Hubei Sheng</v>
      </c>
      <c r="K202" s="224"/>
      <c r="L202" s="224"/>
      <c r="M202" s="224"/>
      <c r="N202" s="224"/>
      <c r="O202" s="224" t="s">
        <v>15963</v>
      </c>
      <c r="P202" s="185"/>
      <c r="Q202" s="225"/>
      <c r="R202" s="182" t="str">
        <f ca="1">IF(ISERROR($V202),"",OFFSET('Smelter Look-up'!$C$4,$V202-4,0)&amp;"")</f>
        <v>Daye Non-Ferrous Metals Mining Ltd.</v>
      </c>
      <c r="S202" s="181" t="str">
        <f t="shared" ca="1" si="30"/>
        <v>CN</v>
      </c>
      <c r="T202" s="181" t="str">
        <f ca="1">IF(B202="","",IF(ISERROR(MATCH($J202,SorP!$B$1:$B$6279,0)),"",INDIRECT("'SorP'!$A$"&amp;MATCH($S202&amp;$J202,SorP!C:C,0))))</f>
        <v>CN-HB</v>
      </c>
      <c r="U202" s="201"/>
      <c r="V202" s="226">
        <f>IF(C202="",NA(),IF(OR(C202="Smelter not listed",C202="Smelter not yet identified"),MATCH($B202&amp;$D202,'Smelter Look-up'!$J:$J,0),MATCH($B202&amp;$C202,'Smelter Look-up'!$J:$J,0)))</f>
        <v>60</v>
      </c>
      <c r="X202" s="227">
        <f t="shared" si="31"/>
        <v>0</v>
      </c>
      <c r="AB202" s="228" t="str">
        <f t="shared" si="32"/>
        <v>GoldDaye Non-Ferrous Metals Mining Ltd.</v>
      </c>
    </row>
    <row r="203" spans="1:28" s="227" customFormat="1" ht="63">
      <c r="A203" s="181" t="s">
        <v>13812</v>
      </c>
      <c r="B203" s="182" t="s">
        <v>1128</v>
      </c>
      <c r="C203" s="186" t="s">
        <v>13810</v>
      </c>
      <c r="D203" s="230" t="s">
        <v>13810</v>
      </c>
      <c r="E203" s="182" t="s">
        <v>15813</v>
      </c>
      <c r="F203" s="182" t="s">
        <v>13812</v>
      </c>
      <c r="G203" s="182" t="s">
        <v>15798</v>
      </c>
      <c r="H203" s="183"/>
      <c r="I203" s="184" t="str">
        <f ca="1">IF(ISERROR($V203),"",OFFSET('Smelter Look-up'!$H$4,$V203-4,0))</f>
        <v>Luoyang</v>
      </c>
      <c r="J203" s="184" t="str">
        <f ca="1">IF(ISERROR($V203),"",OFFSET('Smelter Look-up'!$I$4,$V203-4,0))</f>
        <v>Henan Sheng</v>
      </c>
      <c r="K203" s="224"/>
      <c r="L203" s="224"/>
      <c r="M203" s="224"/>
      <c r="N203" s="224"/>
      <c r="O203" s="224" t="s">
        <v>15805</v>
      </c>
      <c r="P203" s="185"/>
      <c r="Q203" s="225"/>
      <c r="R203" s="182" t="str">
        <f ca="1">IF(ISERROR($V203),"",OFFSET('Smelter Look-up'!$C$4,$V203-4,0)&amp;"")</f>
        <v>China Molybdenum Tungsten Co., Ltd.</v>
      </c>
      <c r="S203" s="181" t="str">
        <f t="shared" ca="1" si="30"/>
        <v>CN</v>
      </c>
      <c r="T203" s="181" t="str">
        <f ca="1">IF(B203="","",IF(ISERROR(MATCH($J203,SorP!$B$1:$B$6279,0)),"",INDIRECT("'SorP'!$A$"&amp;MATCH($S203&amp;$J203,SorP!C:C,0))))</f>
        <v>CN-HA</v>
      </c>
      <c r="U203" s="201"/>
      <c r="V203" s="226">
        <f>IF(C203="",NA(),IF(OR(C203="Smelter not listed",C203="Smelter not yet identified"),MATCH($B203&amp;$D203,'Smelter Look-up'!$J:$J,0),MATCH($B203&amp;$C203,'Smelter Look-up'!$J:$J,0)))</f>
        <v>570</v>
      </c>
      <c r="X203" s="227">
        <f t="shared" si="31"/>
        <v>0</v>
      </c>
      <c r="AB203" s="228" t="str">
        <f t="shared" si="32"/>
        <v>TungstenChina Molybdenum Co., Ltd.</v>
      </c>
    </row>
    <row r="204" spans="1:28" s="227" customFormat="1" ht="50.4">
      <c r="A204" s="181" t="s">
        <v>724</v>
      </c>
      <c r="B204" s="182" t="s">
        <v>1125</v>
      </c>
      <c r="C204" s="186" t="s">
        <v>15964</v>
      </c>
      <c r="D204" s="230" t="s">
        <v>15964</v>
      </c>
      <c r="E204" s="182" t="s">
        <v>15819</v>
      </c>
      <c r="F204" s="182" t="s">
        <v>724</v>
      </c>
      <c r="G204" s="182" t="s">
        <v>15798</v>
      </c>
      <c r="H204" s="183"/>
      <c r="I204" s="184" t="str">
        <f ca="1">IF(ISERROR($V204),"",OFFSET('Smelter Look-up'!$H$4,$V204-4,0))</f>
        <v>Changwon</v>
      </c>
      <c r="J204" s="184" t="str">
        <f ca="1">IF(ISERROR($V204),"",OFFSET('Smelter Look-up'!$I$4,$V204-4,0))</f>
        <v>Gyeongsangnam-do</v>
      </c>
      <c r="K204" s="224"/>
      <c r="L204" s="224"/>
      <c r="M204" s="224"/>
      <c r="N204" s="224"/>
      <c r="O204" s="224" t="s">
        <v>15965</v>
      </c>
      <c r="P204" s="185"/>
      <c r="Q204" s="225"/>
      <c r="R204" s="182" t="str">
        <f ca="1">IF(ISERROR($V204),"",OFFSET('Smelter Look-up'!$C$4,$V204-4,0)&amp;"")</f>
        <v>Samwon Metals Corp.</v>
      </c>
      <c r="S204" s="181" t="str">
        <f t="shared" ca="1" si="30"/>
        <v>KR</v>
      </c>
      <c r="T204" s="181" t="str">
        <f ca="1">IF(B204="","",IF(ISERROR(MATCH($J204,SorP!$B$1:$B$6279,0)),"",INDIRECT("'SorP'!$A$"&amp;MATCH($S204&amp;$J204,SorP!C:C,0))))</f>
        <v>KR-48</v>
      </c>
      <c r="U204" s="201"/>
      <c r="V204" s="226">
        <f>IF(C204="",NA(),IF(OR(C204="Smelter not listed",C204="Smelter not yet identified"),MATCH($B204&amp;$D204,'Smelter Look-up'!$J:$J,0),MATCH($B204&amp;$C204,'Smelter Look-up'!$J:$J,0)))</f>
        <v>230</v>
      </c>
      <c r="X204" s="227">
        <f t="shared" si="31"/>
        <v>0</v>
      </c>
      <c r="AB204" s="228" t="str">
        <f t="shared" si="32"/>
        <v>GoldSAMWON METALS Corp.</v>
      </c>
    </row>
    <row r="205" spans="1:28" s="227" customFormat="1" ht="75.599999999999994">
      <c r="A205" s="181" t="s">
        <v>650</v>
      </c>
      <c r="B205" s="182" t="s">
        <v>1125</v>
      </c>
      <c r="C205" s="186" t="s">
        <v>2140</v>
      </c>
      <c r="D205" s="230" t="s">
        <v>2140</v>
      </c>
      <c r="E205" s="182" t="s">
        <v>15808</v>
      </c>
      <c r="F205" s="182" t="s">
        <v>650</v>
      </c>
      <c r="G205" s="182" t="s">
        <v>15798</v>
      </c>
      <c r="H205" s="183"/>
      <c r="I205" s="184" t="str">
        <f ca="1">IF(ISERROR($V205),"",OFFSET('Smelter Look-up'!$H$4,$V205-4,0))</f>
        <v>Fuchu</v>
      </c>
      <c r="J205" s="184" t="str">
        <f ca="1">IF(ISERROR($V205),"",OFFSET('Smelter Look-up'!$I$4,$V205-4,0))</f>
        <v>Tokyo</v>
      </c>
      <c r="K205" s="224"/>
      <c r="L205" s="224"/>
      <c r="M205" s="224"/>
      <c r="N205" s="224"/>
      <c r="O205" s="224" t="s">
        <v>15966</v>
      </c>
      <c r="P205" s="185"/>
      <c r="Q205" s="225"/>
      <c r="R205" s="182" t="str">
        <f ca="1">IF(ISERROR($V205),"",OFFSET('Smelter Look-up'!$C$4,$V205-4,0)&amp;"")</f>
        <v>Aida Chemical Industries Co., Ltd.</v>
      </c>
      <c r="S205" s="181" t="str">
        <f t="shared" ca="1" si="30"/>
        <v>JP</v>
      </c>
      <c r="T205" s="181" t="str">
        <f ca="1">IF(B205="","",IF(ISERROR(MATCH($J205,SorP!$B$1:$B$6279,0)),"",INDIRECT("'SorP'!$A$"&amp;MATCH($S205&amp;$J205,SorP!C:C,0))))</f>
        <v>JP-13</v>
      </c>
      <c r="U205" s="201"/>
      <c r="V205" s="226">
        <f>IF(C205="",NA(),IF(OR(C205="Smelter not listed",C205="Smelter not yet identified"),MATCH($B205&amp;$D205,'Smelter Look-up'!$J:$J,0),MATCH($B205&amp;$C205,'Smelter Look-up'!$J:$J,0)))</f>
        <v>13</v>
      </c>
      <c r="X205" s="227">
        <f t="shared" si="31"/>
        <v>0</v>
      </c>
      <c r="AB205" s="228" t="str">
        <f t="shared" si="32"/>
        <v>GoldAida Chemical Industries Co., Ltd.</v>
      </c>
    </row>
    <row r="206" spans="1:28" s="227" customFormat="1" ht="201.6">
      <c r="A206" s="181" t="s">
        <v>15495</v>
      </c>
      <c r="B206" s="182" t="s">
        <v>1126</v>
      </c>
      <c r="C206" s="186" t="s">
        <v>15494</v>
      </c>
      <c r="D206" s="230" t="s">
        <v>15494</v>
      </c>
      <c r="E206" s="182" t="s">
        <v>15801</v>
      </c>
      <c r="F206" s="182" t="s">
        <v>15495</v>
      </c>
      <c r="G206" s="182" t="s">
        <v>15798</v>
      </c>
      <c r="H206" s="183"/>
      <c r="I206" s="184" t="str">
        <f ca="1">IF(ISERROR($V206),"",OFFSET('Smelter Look-up'!$H$4,$V206-4,0))</f>
        <v>Belitung</v>
      </c>
      <c r="J206" s="184" t="str">
        <f ca="1">IF(ISERROR($V206),"",OFFSET('Smelter Look-up'!$I$4,$V206-4,0))</f>
        <v>Kepulauan Bangka Belitung</v>
      </c>
      <c r="K206" s="224"/>
      <c r="L206" s="224"/>
      <c r="M206" s="224"/>
      <c r="N206" s="224"/>
      <c r="O206" s="224" t="s">
        <v>15967</v>
      </c>
      <c r="P206" s="185"/>
      <c r="Q206" s="225"/>
      <c r="R206" s="182" t="str">
        <f ca="1">IF(ISERROR($V206),"",OFFSET('Smelter Look-up'!$C$4,$V206-4,0)&amp;"")</f>
        <v>PT Sukses Inti Makmur</v>
      </c>
      <c r="S206" s="181" t="str">
        <f t="shared" ca="1" si="30"/>
        <v>ID</v>
      </c>
      <c r="T206" s="181" t="str">
        <f ca="1">IF(B206="","",IF(ISERROR(MATCH($J206,SorP!$B$1:$B$6279,0)),"",INDIRECT("'SorP'!$A$"&amp;MATCH($S206&amp;$J206,SorP!C:C,0))))</f>
        <v>ID-BB</v>
      </c>
      <c r="U206" s="201"/>
      <c r="V206" s="226">
        <f>IF(C206="",NA(),IF(OR(C206="Smelter not listed",C206="Smelter not yet identified"),MATCH($B206&amp;$D206,'Smelter Look-up'!$J:$J,0),MATCH($B206&amp;$C206,'Smelter Look-up'!$J:$J,0)))</f>
        <v>510</v>
      </c>
      <c r="X206" s="227">
        <f t="shared" si="31"/>
        <v>0</v>
      </c>
      <c r="AB206" s="228" t="str">
        <f t="shared" si="32"/>
        <v>TinPT Sukses Inti Makmur</v>
      </c>
    </row>
    <row r="207" spans="1:28" s="227" customFormat="1" ht="50.4">
      <c r="A207" s="181" t="s">
        <v>1706</v>
      </c>
      <c r="B207" s="182" t="s">
        <v>1125</v>
      </c>
      <c r="C207" s="186" t="s">
        <v>1705</v>
      </c>
      <c r="D207" s="230" t="s">
        <v>1705</v>
      </c>
      <c r="E207" s="182" t="s">
        <v>15910</v>
      </c>
      <c r="F207" s="182" t="s">
        <v>1706</v>
      </c>
      <c r="G207" s="182" t="s">
        <v>15798</v>
      </c>
      <c r="H207" s="183"/>
      <c r="I207" s="184" t="str">
        <f ca="1">IF(ISERROR($V207),"",OFFSET('Smelter Look-up'!$H$4,$V207-4,0))</f>
        <v>Dubai</v>
      </c>
      <c r="J207" s="184" t="str">
        <f ca="1">IF(ISERROR($V207),"",OFFSET('Smelter Look-up'!$I$4,$V207-4,0))</f>
        <v>Dubayy</v>
      </c>
      <c r="K207" s="224"/>
      <c r="L207" s="224"/>
      <c r="M207" s="224"/>
      <c r="N207" s="224"/>
      <c r="O207" s="224" t="s">
        <v>15910</v>
      </c>
      <c r="P207" s="185"/>
      <c r="Q207" s="225"/>
      <c r="R207" s="182" t="str">
        <f ca="1">IF(ISERROR($V207),"",OFFSET('Smelter Look-up'!$C$4,$V207-4,0)&amp;"")</f>
        <v>Emirates Gold DMCC</v>
      </c>
      <c r="S207" s="181" t="str">
        <f t="shared" ca="1" si="30"/>
        <v>AE</v>
      </c>
      <c r="T207" s="181" t="str">
        <f ca="1">IF(B207="","",IF(ISERROR(MATCH($J207,SorP!$B$1:$B$6279,0)),"",INDIRECT("'SorP'!$A$"&amp;MATCH($S207&amp;$J207,SorP!C:C,0))))</f>
        <v>AE-DU</v>
      </c>
      <c r="U207" s="201"/>
      <c r="V207" s="226">
        <f>IF(C207="",NA(),IF(OR(C207="Smelter not listed",C207="Smelter not yet identified"),MATCH($B207&amp;$D207,'Smelter Look-up'!$J:$J,0),MATCH($B207&amp;$C207,'Smelter Look-up'!$J:$J,0)))</f>
        <v>80</v>
      </c>
      <c r="X207" s="227">
        <f t="shared" si="31"/>
        <v>0</v>
      </c>
      <c r="AB207" s="228" t="str">
        <f t="shared" si="32"/>
        <v>GoldEmirates Gold DMCC</v>
      </c>
    </row>
    <row r="208" spans="1:28" s="227" customFormat="1" ht="113.4">
      <c r="A208" s="181" t="s">
        <v>1812</v>
      </c>
      <c r="B208" s="182" t="s">
        <v>1126</v>
      </c>
      <c r="C208" s="186" t="s">
        <v>1811</v>
      </c>
      <c r="D208" s="230" t="s">
        <v>1811</v>
      </c>
      <c r="E208" s="182" t="s">
        <v>15817</v>
      </c>
      <c r="F208" s="182" t="s">
        <v>1812</v>
      </c>
      <c r="G208" s="182" t="s">
        <v>15798</v>
      </c>
      <c r="H208" s="183"/>
      <c r="I208" s="184" t="str">
        <f ca="1">IF(ISERROR($V208),"",OFFSET('Smelter Look-up'!$H$4,$V208-4,0))</f>
        <v>Tan Quang</v>
      </c>
      <c r="J208" s="184" t="str">
        <f ca="1">IF(ISERROR($V208),"",OFFSET('Smelter Look-up'!$I$4,$V208-4,0))</f>
        <v>Tuyên Quang</v>
      </c>
      <c r="K208" s="224"/>
      <c r="L208" s="224"/>
      <c r="M208" s="224"/>
      <c r="N208" s="224"/>
      <c r="O208" s="224" t="s">
        <v>15968</v>
      </c>
      <c r="P208" s="185"/>
      <c r="Q208" s="225"/>
      <c r="R208" s="182" t="str">
        <f ca="1">IF(ISERROR($V208),"",OFFSET('Smelter Look-up'!$C$4,$V208-4,0)&amp;"")</f>
        <v>Tuyen Quang Non-Ferrous Metals Joint Stock Company</v>
      </c>
      <c r="S208" s="181" t="str">
        <f t="shared" ca="1" si="30"/>
        <v>VN</v>
      </c>
      <c r="T208" s="181" t="str">
        <f ca="1">IF(B208="","",IF(ISERROR(MATCH($J208,SorP!$B$1:$B$6279,0)),"",INDIRECT("'SorP'!$A$"&amp;MATCH($S208&amp;$J208,SorP!C:C,0))))</f>
        <v>VN-07</v>
      </c>
      <c r="U208" s="201"/>
      <c r="V208" s="226">
        <f>IF(C208="",NA(),IF(OR(C208="Smelter not listed",C208="Smelter not yet identified"),MATCH($B208&amp;$D208,'Smelter Look-up'!$J:$J,0),MATCH($B208&amp;$C208,'Smelter Look-up'!$J:$J,0)))</f>
        <v>532</v>
      </c>
      <c r="X208" s="227">
        <f t="shared" si="31"/>
        <v>0</v>
      </c>
      <c r="AB208" s="228" t="str">
        <f t="shared" si="32"/>
        <v>TinTuyen Quang Non-Ferrous Metals Joint Stock Company</v>
      </c>
    </row>
    <row r="209" spans="1:28" s="227" customFormat="1" ht="50.4">
      <c r="A209" s="181" t="s">
        <v>13820</v>
      </c>
      <c r="B209" s="182" t="s">
        <v>1128</v>
      </c>
      <c r="C209" s="186" t="s">
        <v>13819</v>
      </c>
      <c r="D209" s="230" t="s">
        <v>13819</v>
      </c>
      <c r="E209" s="182" t="s">
        <v>15822</v>
      </c>
      <c r="F209" s="182" t="s">
        <v>13820</v>
      </c>
      <c r="G209" s="182" t="s">
        <v>15798</v>
      </c>
      <c r="H209" s="183"/>
      <c r="I209" s="184" t="str">
        <f ca="1">IF(ISERROR($V209),"",OFFSET('Smelter Look-up'!$H$4,$V209-4,0))</f>
        <v>Fangliao</v>
      </c>
      <c r="J209" s="184" t="str">
        <f ca="1">IF(ISERROR($V209),"",OFFSET('Smelter Look-up'!$I$4,$V209-4,0))</f>
        <v>Pingtung</v>
      </c>
      <c r="K209" s="224"/>
      <c r="L209" s="224"/>
      <c r="M209" s="224"/>
      <c r="N209" s="224"/>
      <c r="O209" s="224" t="s">
        <v>15805</v>
      </c>
      <c r="P209" s="185"/>
      <c r="Q209" s="225"/>
      <c r="R209" s="182" t="str">
        <f ca="1">IF(ISERROR($V209),"",OFFSET('Smelter Look-up'!$C$4,$V209-4,0)&amp;"")</f>
        <v>Lianyou Metals Co., Ltd.</v>
      </c>
      <c r="S209" s="181" t="str">
        <f t="shared" ca="1" si="30"/>
        <v>Unknown</v>
      </c>
      <c r="T209" s="181" t="e">
        <f ca="1">IF(B209="","",IF(ISERROR(MATCH($J209,SorP!$B$1:$B$6279,0)),"",INDIRECT("'SorP'!$A$"&amp;MATCH($S209&amp;$J209,SorP!C:C,0))))</f>
        <v>#N/A</v>
      </c>
      <c r="U209" s="201"/>
      <c r="V209" s="226">
        <f>IF(C209="",NA(),IF(OR(C209="Smelter not listed",C209="Smelter not yet identified"),MATCH($B209&amp;$D209,'Smelter Look-up'!$J:$J,0),MATCH($B209&amp;$C209,'Smelter Look-up'!$J:$J,0)))</f>
        <v>613</v>
      </c>
      <c r="X209" s="227">
        <f t="shared" si="31"/>
        <v>0</v>
      </c>
      <c r="AB209" s="228" t="str">
        <f t="shared" si="32"/>
        <v>TungstenLianyou Metals Co., Ltd.</v>
      </c>
    </row>
    <row r="210" spans="1:28" s="227" customFormat="1" ht="50.4">
      <c r="A210" s="181" t="s">
        <v>702</v>
      </c>
      <c r="B210" s="182" t="s">
        <v>1125</v>
      </c>
      <c r="C210" s="186" t="s">
        <v>57</v>
      </c>
      <c r="D210" s="230" t="s">
        <v>57</v>
      </c>
      <c r="E210" s="182" t="s">
        <v>15808</v>
      </c>
      <c r="F210" s="182" t="s">
        <v>702</v>
      </c>
      <c r="G210" s="182" t="s">
        <v>15798</v>
      </c>
      <c r="H210" s="183"/>
      <c r="I210" s="184" t="str">
        <f ca="1">IF(ISERROR($V210),"",OFFSET('Smelter Look-up'!$H$4,$V210-4,0))</f>
        <v>Iruma</v>
      </c>
      <c r="J210" s="184" t="str">
        <f ca="1">IF(ISERROR($V210),"",OFFSET('Smelter Look-up'!$I$4,$V210-4,0))</f>
        <v>Saitama</v>
      </c>
      <c r="K210" s="224"/>
      <c r="L210" s="224"/>
      <c r="M210" s="224"/>
      <c r="N210" s="224"/>
      <c r="O210" s="224" t="s">
        <v>15969</v>
      </c>
      <c r="P210" s="185"/>
      <c r="Q210" s="225"/>
      <c r="R210" s="182" t="str">
        <f ca="1">IF(ISERROR($V210),"",OFFSET('Smelter Look-up'!$C$4,$V210-4,0)&amp;"")</f>
        <v>Matsuda Sangyo Co., Ltd.</v>
      </c>
      <c r="S210" s="181" t="str">
        <f t="shared" ca="1" si="30"/>
        <v>JP</v>
      </c>
      <c r="T210" s="181" t="str">
        <f ca="1">IF(B210="","",IF(ISERROR(MATCH($J210,SorP!$B$1:$B$6279,0)),"",INDIRECT("'SorP'!$A$"&amp;MATCH($S210&amp;$J210,SorP!C:C,0))))</f>
        <v>JP-11</v>
      </c>
      <c r="U210" s="201"/>
      <c r="V210" s="226">
        <f>IF(C210="",NA(),IF(OR(C210="Smelter not listed",C210="Smelter not yet identified"),MATCH($B210&amp;$D210,'Smelter Look-up'!$J:$J,0),MATCH($B210&amp;$C210,'Smelter Look-up'!$J:$J,0)))</f>
        <v>164</v>
      </c>
      <c r="X210" s="227">
        <f t="shared" si="31"/>
        <v>0</v>
      </c>
      <c r="AB210" s="228" t="str">
        <f t="shared" si="32"/>
        <v>GoldMatsuda Sangyo Co., Ltd.</v>
      </c>
    </row>
    <row r="211" spans="1:28" s="227" customFormat="1" ht="50.4">
      <c r="A211" s="181" t="s">
        <v>741</v>
      </c>
      <c r="B211" s="182" t="s">
        <v>1125</v>
      </c>
      <c r="C211" s="186" t="s">
        <v>2165</v>
      </c>
      <c r="D211" s="230" t="s">
        <v>2165</v>
      </c>
      <c r="E211" s="182" t="s">
        <v>15808</v>
      </c>
      <c r="F211" s="182" t="s">
        <v>741</v>
      </c>
      <c r="G211" s="182" t="s">
        <v>15798</v>
      </c>
      <c r="H211" s="183"/>
      <c r="I211" s="184" t="str">
        <f ca="1">IF(ISERROR($V211),"",OFFSET('Smelter Look-up'!$H$4,$V211-4,0))</f>
        <v>Sagamihara</v>
      </c>
      <c r="J211" s="184" t="str">
        <f ca="1">IF(ISERROR($V211),"",OFFSET('Smelter Look-up'!$I$4,$V211-4,0))</f>
        <v>Kanagawa</v>
      </c>
      <c r="K211" s="224"/>
      <c r="L211" s="224"/>
      <c r="M211" s="224"/>
      <c r="N211" s="224"/>
      <c r="O211" s="224" t="s">
        <v>15970</v>
      </c>
      <c r="P211" s="185"/>
      <c r="Q211" s="225"/>
      <c r="R211" s="182" t="str">
        <f ca="1">IF(ISERROR($V211),"",OFFSET('Smelter Look-up'!$C$4,$V211-4,0)&amp;"")</f>
        <v>Yokohama Metal Co., Ltd.</v>
      </c>
      <c r="S211" s="181" t="str">
        <f t="shared" ca="1" si="30"/>
        <v>JP</v>
      </c>
      <c r="T211" s="181" t="str">
        <f ca="1">IF(B211="","",IF(ISERROR(MATCH($J211,SorP!$B$1:$B$6279,0)),"",INDIRECT("'SorP'!$A$"&amp;MATCH($S211&amp;$J211,SorP!C:C,0))))</f>
        <v>JP-14</v>
      </c>
      <c r="U211" s="201"/>
      <c r="V211" s="226">
        <f>IF(C211="",NA(),IF(OR(C211="Smelter not listed",C211="Smelter not yet identified"),MATCH($B211&amp;$D211,'Smelter Look-up'!$J:$J,0),MATCH($B211&amp;$C211,'Smelter Look-up'!$J:$J,0)))</f>
        <v>306</v>
      </c>
      <c r="X211" s="227">
        <f t="shared" si="31"/>
        <v>0</v>
      </c>
      <c r="AB211" s="228" t="str">
        <f t="shared" si="32"/>
        <v>GoldYokohama Metal Co., Ltd.</v>
      </c>
    </row>
    <row r="212" spans="1:28" s="227" customFormat="1" ht="75.599999999999994">
      <c r="A212" s="181" t="s">
        <v>731</v>
      </c>
      <c r="B212" s="182" t="s">
        <v>1125</v>
      </c>
      <c r="C212" s="186" t="s">
        <v>2216</v>
      </c>
      <c r="D212" s="230" t="s">
        <v>2216</v>
      </c>
      <c r="E212" s="182" t="s">
        <v>15813</v>
      </c>
      <c r="F212" s="182" t="s">
        <v>731</v>
      </c>
      <c r="G212" s="182" t="s">
        <v>15798</v>
      </c>
      <c r="H212" s="183"/>
      <c r="I212" s="184" t="str">
        <f ca="1">IF(ISERROR($V212),"",OFFSET('Smelter Look-up'!$H$4,$V212-4,0))</f>
        <v>Chengdu</v>
      </c>
      <c r="J212" s="184" t="str">
        <f ca="1">IF(ISERROR($V212),"",OFFSET('Smelter Look-up'!$I$4,$V212-4,0))</f>
        <v>Sichuan Sheng</v>
      </c>
      <c r="K212" s="224"/>
      <c r="L212" s="224"/>
      <c r="M212" s="224"/>
      <c r="N212" s="224"/>
      <c r="O212" s="224" t="s">
        <v>15971</v>
      </c>
      <c r="P212" s="185"/>
      <c r="Q212" s="225"/>
      <c r="R212" s="182" t="str">
        <f ca="1">IF(ISERROR($V212),"",OFFSET('Smelter Look-up'!$C$4,$V212-4,0)&amp;"")</f>
        <v>Great Wall Precious Metals Co., Ltd. of CBPM</v>
      </c>
      <c r="S212" s="181" t="str">
        <f t="shared" ca="1" si="30"/>
        <v>CN</v>
      </c>
      <c r="T212" s="181" t="str">
        <f ca="1">IF(B212="","",IF(ISERROR(MATCH($J212,SorP!$B$1:$B$6279,0)),"",INDIRECT("'SorP'!$A$"&amp;MATCH($S212&amp;$J212,SorP!C:C,0))))</f>
        <v>CN-SC</v>
      </c>
      <c r="U212" s="201"/>
      <c r="V212" s="226">
        <f>IF(C212="",NA(),IF(OR(C212="Smelter not listed",C212="Smelter not yet identified"),MATCH($B212&amp;$D212,'Smelter Look-up'!$J:$J,0),MATCH($B212&amp;$C212,'Smelter Look-up'!$J:$J,0)))</f>
        <v>94</v>
      </c>
      <c r="X212" s="227">
        <f t="shared" si="31"/>
        <v>0</v>
      </c>
      <c r="AB212" s="228" t="str">
        <f t="shared" si="32"/>
        <v>GoldGreat Wall Precious Metals Co., Ltd. of CBPM</v>
      </c>
    </row>
    <row r="213" spans="1:28" s="227" customFormat="1" ht="50.4">
      <c r="A213" s="181" t="s">
        <v>722</v>
      </c>
      <c r="B213" s="182" t="s">
        <v>1125</v>
      </c>
      <c r="C213" s="186" t="s">
        <v>909</v>
      </c>
      <c r="D213" s="230" t="s">
        <v>909</v>
      </c>
      <c r="E213" s="182" t="s">
        <v>15835</v>
      </c>
      <c r="F213" s="182" t="s">
        <v>722</v>
      </c>
      <c r="G213" s="182" t="s">
        <v>15798</v>
      </c>
      <c r="H213" s="183"/>
      <c r="I213" s="184" t="str">
        <f ca="1">IF(ISERROR($V213),"",OFFSET('Smelter Look-up'!$H$4,$V213-4,0))</f>
        <v>Ottawa</v>
      </c>
      <c r="J213" s="184" t="str">
        <f ca="1">IF(ISERROR($V213),"",OFFSET('Smelter Look-up'!$I$4,$V213-4,0))</f>
        <v>Ontario</v>
      </c>
      <c r="K213" s="224"/>
      <c r="L213" s="224"/>
      <c r="M213" s="224"/>
      <c r="N213" s="224"/>
      <c r="O213" s="224" t="s">
        <v>15972</v>
      </c>
      <c r="P213" s="185"/>
      <c r="Q213" s="225"/>
      <c r="R213" s="182" t="str">
        <f ca="1">IF(ISERROR($V213),"",OFFSET('Smelter Look-up'!$C$4,$V213-4,0)&amp;"")</f>
        <v>Royal Canadian Mint</v>
      </c>
      <c r="S213" s="181" t="str">
        <f t="shared" ca="1" si="30"/>
        <v>CA</v>
      </c>
      <c r="T213" s="181" t="str">
        <f ca="1">IF(B213="","",IF(ISERROR(MATCH($J213,SorP!$B$1:$B$6279,0)),"",INDIRECT("'SorP'!$A$"&amp;MATCH($S213&amp;$J213,SorP!C:C,0))))</f>
        <v>CA-ON</v>
      </c>
      <c r="U213" s="201"/>
      <c r="V213" s="226">
        <f>IF(C213="",NA(),IF(OR(C213="Smelter not listed",C213="Smelter not yet identified"),MATCH($B213&amp;$D213,'Smelter Look-up'!$J:$J,0),MATCH($B213&amp;$C213,'Smelter Look-up'!$J:$J,0)))</f>
        <v>220</v>
      </c>
      <c r="X213" s="227">
        <f t="shared" si="31"/>
        <v>0</v>
      </c>
      <c r="AB213" s="228" t="str">
        <f t="shared" si="32"/>
        <v>GoldRoyal Canadian Mint</v>
      </c>
    </row>
    <row r="214" spans="1:28" s="227" customFormat="1" ht="63">
      <c r="A214" s="181" t="s">
        <v>2434</v>
      </c>
      <c r="B214" s="182" t="s">
        <v>1125</v>
      </c>
      <c r="C214" s="186" t="s">
        <v>2433</v>
      </c>
      <c r="D214" s="230" t="s">
        <v>2433</v>
      </c>
      <c r="E214" s="182" t="s">
        <v>15804</v>
      </c>
      <c r="F214" s="182" t="s">
        <v>2434</v>
      </c>
      <c r="G214" s="182" t="s">
        <v>15798</v>
      </c>
      <c r="H214" s="183"/>
      <c r="I214" s="184" t="str">
        <f ca="1">IF(ISERROR($V214),"",OFFSET('Smelter Look-up'!$H$4,$V214-4,0))</f>
        <v>Fairless Hills</v>
      </c>
      <c r="J214" s="184" t="str">
        <f ca="1">IF(ISERROR($V214),"",OFFSET('Smelter Look-up'!$I$4,$V214-4,0))</f>
        <v>Pennsylvania</v>
      </c>
      <c r="K214" s="224"/>
      <c r="L214" s="224"/>
      <c r="M214" s="224"/>
      <c r="N214" s="224"/>
      <c r="O214" s="224" t="s">
        <v>15805</v>
      </c>
      <c r="P214" s="185"/>
      <c r="Q214" s="225"/>
      <c r="R214" s="182" t="str">
        <f ca="1">IF(ISERROR($V214),"",OFFSET('Smelter Look-up'!$C$4,$V214-4,0)&amp;"")</f>
        <v>Abington Reldan Metals, LLC</v>
      </c>
      <c r="S214" s="181" t="str">
        <f t="shared" ca="1" si="30"/>
        <v>Unknown</v>
      </c>
      <c r="T214" s="181" t="e">
        <f ca="1">IF(B214="","",IF(ISERROR(MATCH($J214,SorP!$B$1:$B$6279,0)),"",INDIRECT("'SorP'!$A$"&amp;MATCH($S214&amp;$J214,SorP!C:C,0))))</f>
        <v>#N/A</v>
      </c>
      <c r="U214" s="201"/>
      <c r="V214" s="226">
        <f>IF(C214="",NA(),IF(OR(C214="Smelter not listed",C214="Smelter not yet identified"),MATCH($B214&amp;$D214,'Smelter Look-up'!$J:$J,0),MATCH($B214&amp;$C214,'Smelter Look-up'!$J:$J,0)))</f>
        <v>7</v>
      </c>
      <c r="X214" s="227">
        <f t="shared" si="31"/>
        <v>0</v>
      </c>
      <c r="AB214" s="228" t="str">
        <f t="shared" si="32"/>
        <v>GoldAbington Reldan Metals, LLC</v>
      </c>
    </row>
    <row r="215" spans="1:28" s="227" customFormat="1" ht="50.4">
      <c r="A215" s="181" t="s">
        <v>685</v>
      </c>
      <c r="B215" s="182" t="s">
        <v>1125</v>
      </c>
      <c r="C215" s="186" t="s">
        <v>2299</v>
      </c>
      <c r="D215" s="230" t="s">
        <v>2299</v>
      </c>
      <c r="E215" s="182" t="s">
        <v>15813</v>
      </c>
      <c r="F215" s="182" t="s">
        <v>685</v>
      </c>
      <c r="G215" s="182" t="s">
        <v>15798</v>
      </c>
      <c r="H215" s="183"/>
      <c r="I215" s="184" t="str">
        <f ca="1">IF(ISERROR($V215),"",OFFSET('Smelter Look-up'!$H$4,$V215-4,0))</f>
        <v>Guixi City</v>
      </c>
      <c r="J215" s="184" t="str">
        <f ca="1">IF(ISERROR($V215),"",OFFSET('Smelter Look-up'!$I$4,$V215-4,0))</f>
        <v>Jiangxi Sheng</v>
      </c>
      <c r="K215" s="224"/>
      <c r="L215" s="224"/>
      <c r="M215" s="224"/>
      <c r="N215" s="224"/>
      <c r="O215" s="224" t="s">
        <v>15973</v>
      </c>
      <c r="P215" s="185"/>
      <c r="Q215" s="225"/>
      <c r="R215" s="182" t="str">
        <f ca="1">IF(ISERROR($V215),"",OFFSET('Smelter Look-up'!$C$4,$V215-4,0)&amp;"")</f>
        <v>Jiangxi Copper Co., Ltd.</v>
      </c>
      <c r="S215" s="181" t="str">
        <f t="shared" ca="1" si="30"/>
        <v>CN</v>
      </c>
      <c r="T215" s="181" t="str">
        <f ca="1">IF(B215="","",IF(ISERROR(MATCH($J215,SorP!$B$1:$B$6279,0)),"",INDIRECT("'SorP'!$A$"&amp;MATCH($S215&amp;$J215,SorP!C:C,0))))</f>
        <v>CN-JX</v>
      </c>
      <c r="U215" s="201"/>
      <c r="V215" s="226">
        <f>IF(C215="",NA(),IF(OR(C215="Smelter not listed",C215="Smelter not yet identified"),MATCH($B215&amp;$D215,'Smelter Look-up'!$J:$J,0),MATCH($B215&amp;$C215,'Smelter Look-up'!$J:$J,0)))</f>
        <v>124</v>
      </c>
      <c r="X215" s="227">
        <f t="shared" si="31"/>
        <v>0</v>
      </c>
      <c r="AB215" s="228" t="str">
        <f t="shared" si="32"/>
        <v>GoldJiangxi Copper Co., Ltd.</v>
      </c>
    </row>
    <row r="216" spans="1:28" s="227" customFormat="1" ht="100.8">
      <c r="A216" s="181" t="s">
        <v>758</v>
      </c>
      <c r="B216" s="182" t="s">
        <v>1127</v>
      </c>
      <c r="C216" s="186" t="s">
        <v>13275</v>
      </c>
      <c r="D216" s="230" t="s">
        <v>13275</v>
      </c>
      <c r="E216" s="182" t="s">
        <v>15813</v>
      </c>
      <c r="F216" s="182" t="s">
        <v>758</v>
      </c>
      <c r="G216" s="182" t="s">
        <v>15798</v>
      </c>
      <c r="H216" s="183"/>
      <c r="I216" s="184" t="str">
        <f ca="1">IF(ISERROR($V216),"",OFFSET('Smelter Look-up'!$H$4,$V216-4,0))</f>
        <v>Zhuzhou</v>
      </c>
      <c r="J216" s="184" t="str">
        <f ca="1">IF(ISERROR($V216),"",OFFSET('Smelter Look-up'!$I$4,$V216-4,0))</f>
        <v>Hunan Sheng</v>
      </c>
      <c r="K216" s="224"/>
      <c r="L216" s="224"/>
      <c r="M216" s="224"/>
      <c r="N216" s="224"/>
      <c r="O216" s="224" t="s">
        <v>15974</v>
      </c>
      <c r="P216" s="185"/>
      <c r="Q216" s="225"/>
      <c r="R216" s="182" t="str">
        <f ca="1">IF(ISERROR($V216),"",OFFSET('Smelter Look-up'!$C$4,$V216-4,0)&amp;"")</f>
        <v>Yanling Jincheng Tantalum &amp; Niobium Co., Ltd.</v>
      </c>
      <c r="S216" s="181" t="str">
        <f t="shared" ca="1" si="30"/>
        <v>CN</v>
      </c>
      <c r="T216" s="181" t="str">
        <f ca="1">IF(B216="","",IF(ISERROR(MATCH($J216,SorP!$B$1:$B$6279,0)),"",INDIRECT("'SorP'!$A$"&amp;MATCH($S216&amp;$J216,SorP!C:C,0))))</f>
        <v>CN-HN</v>
      </c>
      <c r="U216" s="201"/>
      <c r="V216" s="226">
        <f>IF(C216="",NA(),IF(OR(C216="Smelter not listed",C216="Smelter not yet identified"),MATCH($B216&amp;$D216,'Smelter Look-up'!$J:$J,0),MATCH($B216&amp;$C216,'Smelter Look-up'!$J:$J,0)))</f>
        <v>383</v>
      </c>
      <c r="X216" s="227">
        <f t="shared" si="31"/>
        <v>0</v>
      </c>
      <c r="AB216" s="228" t="str">
        <f t="shared" si="32"/>
        <v>TantalumYanling Jincheng Tantalum &amp; Niobium Co., Ltd.</v>
      </c>
    </row>
    <row r="217" spans="1:28" s="227" customFormat="1" ht="75.599999999999994">
      <c r="A217" s="181" t="s">
        <v>2270</v>
      </c>
      <c r="B217" s="182" t="s">
        <v>1127</v>
      </c>
      <c r="C217" s="186" t="s">
        <v>2269</v>
      </c>
      <c r="D217" s="230" t="s">
        <v>2269</v>
      </c>
      <c r="E217" s="182" t="s">
        <v>15813</v>
      </c>
      <c r="F217" s="182" t="s">
        <v>2270</v>
      </c>
      <c r="G217" s="182" t="s">
        <v>15798</v>
      </c>
      <c r="H217" s="183"/>
      <c r="I217" s="184" t="str">
        <f ca="1">IF(ISERROR($V217),"",OFFSET('Smelter Look-up'!$H$4,$V217-4,0))</f>
        <v>Yichun</v>
      </c>
      <c r="J217" s="184" t="str">
        <f ca="1">IF(ISERROR($V217),"",OFFSET('Smelter Look-up'!$I$4,$V217-4,0))</f>
        <v>Jiangxi Sheng</v>
      </c>
      <c r="K217" s="224"/>
      <c r="L217" s="224"/>
      <c r="M217" s="224"/>
      <c r="N217" s="224"/>
      <c r="O217" s="224" t="s">
        <v>15805</v>
      </c>
      <c r="P217" s="185"/>
      <c r="Q217" s="225"/>
      <c r="R217" s="182" t="str">
        <f ca="1">IF(ISERROR($V217),"",OFFSET('Smelter Look-up'!$C$4,$V217-4,0)&amp;"")</f>
        <v>Jiangxi Tuohong New Raw Material</v>
      </c>
      <c r="S217" s="181" t="str">
        <f t="shared" ca="1" si="30"/>
        <v>CN</v>
      </c>
      <c r="T217" s="181" t="str">
        <f ca="1">IF(B217="","",IF(ISERROR(MATCH($J217,SorP!$B$1:$B$6279,0)),"",INDIRECT("'SorP'!$A$"&amp;MATCH($S217&amp;$J217,SorP!C:C,0))))</f>
        <v>CN-JX</v>
      </c>
      <c r="U217" s="201"/>
      <c r="V217" s="226">
        <f>IF(C217="",NA(),IF(OR(C217="Smelter not listed",C217="Smelter not yet identified"),MATCH($B217&amp;$D217,'Smelter Look-up'!$J:$J,0),MATCH($B217&amp;$C217,'Smelter Look-up'!$J:$J,0)))</f>
        <v>340</v>
      </c>
      <c r="X217" s="227">
        <f t="shared" si="31"/>
        <v>0</v>
      </c>
      <c r="AB217" s="228" t="str">
        <f t="shared" si="32"/>
        <v>TantalumJiangxi Tuohong New Raw Material</v>
      </c>
    </row>
    <row r="218" spans="1:28" s="227" customFormat="1" ht="113.4">
      <c r="A218" s="181" t="s">
        <v>681</v>
      </c>
      <c r="B218" s="182" t="s">
        <v>1125</v>
      </c>
      <c r="C218" s="186" t="s">
        <v>2298</v>
      </c>
      <c r="D218" s="230" t="s">
        <v>2298</v>
      </c>
      <c r="E218" s="182" t="s">
        <v>15813</v>
      </c>
      <c r="F218" s="182" t="s">
        <v>681</v>
      </c>
      <c r="G218" s="182" t="s">
        <v>15798</v>
      </c>
      <c r="H218" s="183"/>
      <c r="I218" s="184" t="str">
        <f ca="1">IF(ISERROR($V218),"",OFFSET('Smelter Look-up'!$H$4,$V218-4,0))</f>
        <v>Hohhot</v>
      </c>
      <c r="J218" s="184" t="str">
        <f ca="1">IF(ISERROR($V218),"",OFFSET('Smelter Look-up'!$I$4,$V218-4,0))</f>
        <v>Nei Mongol Zizhiqu</v>
      </c>
      <c r="K218" s="224"/>
      <c r="L218" s="224"/>
      <c r="M218" s="224"/>
      <c r="N218" s="224"/>
      <c r="O218" s="224" t="s">
        <v>15975</v>
      </c>
      <c r="P218" s="185"/>
      <c r="Q218" s="225"/>
      <c r="R218" s="182" t="str">
        <f ca="1">IF(ISERROR($V218),"",OFFSET('Smelter Look-up'!$C$4,$V218-4,0)&amp;"")</f>
        <v>Inner Mongolia Qiankun Gold and Silver Refinery Share Co., Ltd.</v>
      </c>
      <c r="S218" s="181" t="str">
        <f t="shared" ca="1" si="30"/>
        <v>CN</v>
      </c>
      <c r="T218" s="181" t="str">
        <f ca="1">IF(B218="","",IF(ISERROR(MATCH($J218,SorP!$B$1:$B$6279,0)),"",INDIRECT("'SorP'!$A$"&amp;MATCH($S218&amp;$J218,SorP!C:C,0))))</f>
        <v>CN-NM</v>
      </c>
      <c r="U218" s="201"/>
      <c r="V218" s="226">
        <f>IF(C218="",NA(),IF(OR(C218="Smelter not listed",C218="Smelter not yet identified"),MATCH($B218&amp;$D218,'Smelter Look-up'!$J:$J,0),MATCH($B218&amp;$C218,'Smelter Look-up'!$J:$J,0)))</f>
        <v>116</v>
      </c>
      <c r="X218" s="227">
        <f t="shared" si="31"/>
        <v>0</v>
      </c>
      <c r="AB218" s="228" t="str">
        <f t="shared" si="32"/>
        <v>GoldInner Mongolia Qiankun Gold and Silver Refinery Share Co., Ltd.</v>
      </c>
    </row>
    <row r="219" spans="1:28" s="227" customFormat="1" ht="214.2">
      <c r="A219" s="181" t="s">
        <v>748</v>
      </c>
      <c r="B219" s="182" t="s">
        <v>1127</v>
      </c>
      <c r="C219" s="186" t="s">
        <v>15079</v>
      </c>
      <c r="D219" s="230" t="s">
        <v>15079</v>
      </c>
      <c r="E219" s="182" t="s">
        <v>15813</v>
      </c>
      <c r="F219" s="182" t="s">
        <v>748</v>
      </c>
      <c r="G219" s="182" t="s">
        <v>15798</v>
      </c>
      <c r="H219" s="183"/>
      <c r="I219" s="184" t="str">
        <f ca="1">IF(ISERROR($V219),"",OFFSET('Smelter Look-up'!$H$4,$V219-4,0))</f>
        <v>Yingde</v>
      </c>
      <c r="J219" s="184" t="str">
        <f ca="1">IF(ISERROR($V219),"",OFFSET('Smelter Look-up'!$I$4,$V219-4,0))</f>
        <v>Guangdong Sheng</v>
      </c>
      <c r="K219" s="224"/>
      <c r="L219" s="224"/>
      <c r="M219" s="224"/>
      <c r="N219" s="224"/>
      <c r="O219" s="224" t="s">
        <v>15976</v>
      </c>
      <c r="P219" s="185"/>
      <c r="Q219" s="225"/>
      <c r="R219" s="182" t="str">
        <f ca="1">IF(ISERROR($V219),"",OFFSET('Smelter Look-up'!$C$4,$V219-4,0)&amp;"")</f>
        <v>XIMEI RESOURCES (GUANGDONG) LIMITED</v>
      </c>
      <c r="S219" s="181" t="str">
        <f t="shared" ca="1" si="30"/>
        <v>CN</v>
      </c>
      <c r="T219" s="181" t="str">
        <f ca="1">IF(B219="","",IF(ISERROR(MATCH($J219,SorP!$B$1:$B$6279,0)),"",INDIRECT("'SorP'!$A$"&amp;MATCH($S219&amp;$J219,SorP!C:C,0))))</f>
        <v>CN-GD</v>
      </c>
      <c r="U219" s="201"/>
      <c r="V219" s="226">
        <f>IF(C219="",NA(),IF(OR(C219="Smelter not listed",C219="Smelter not yet identified"),MATCH($B219&amp;$D219,'Smelter Look-up'!$J:$J,0),MATCH($B219&amp;$C219,'Smelter Look-up'!$J:$J,0)))</f>
        <v>380</v>
      </c>
      <c r="X219" s="227">
        <f t="shared" si="31"/>
        <v>0</v>
      </c>
      <c r="AB219" s="228" t="str">
        <f t="shared" si="32"/>
        <v>TantalumXIMEI RESOURCES (GUANGDONG) LIMITED</v>
      </c>
    </row>
    <row r="220" spans="1:28" s="227" customFormat="1" ht="88.2">
      <c r="A220" s="181" t="s">
        <v>13806</v>
      </c>
      <c r="B220" s="182" t="s">
        <v>1126</v>
      </c>
      <c r="C220" s="186" t="s">
        <v>13805</v>
      </c>
      <c r="D220" s="230" t="s">
        <v>13805</v>
      </c>
      <c r="E220" s="182" t="s">
        <v>15806</v>
      </c>
      <c r="F220" s="182" t="s">
        <v>13806</v>
      </c>
      <c r="G220" s="182" t="s">
        <v>15798</v>
      </c>
      <c r="H220" s="183"/>
      <c r="I220" s="184" t="str">
        <f ca="1">IF(ISERROR($V220),"",OFFSET('Smelter Look-up'!$H$4,$V220-4,0))</f>
        <v>Jagdalpur</v>
      </c>
      <c r="J220" s="184" t="str">
        <f ca="1">IF(ISERROR($V220),"",OFFSET('Smelter Look-up'!$I$4,$V220-4,0))</f>
        <v>Chhattīsgarh</v>
      </c>
      <c r="K220" s="224"/>
      <c r="L220" s="224"/>
      <c r="M220" s="224"/>
      <c r="N220" s="224"/>
      <c r="O220" s="224" t="s">
        <v>15805</v>
      </c>
      <c r="P220" s="185"/>
      <c r="Q220" s="225"/>
      <c r="R220" s="182" t="str">
        <f ca="1">IF(ISERROR($V220),"",OFFSET('Smelter Look-up'!$C$4,$V220-4,0)&amp;"")</f>
        <v>Precious Minerals and Smelting Limited</v>
      </c>
      <c r="S220" s="181" t="str">
        <f t="shared" ca="1" si="30"/>
        <v>IN</v>
      </c>
      <c r="T220" s="181" t="str">
        <f ca="1">IF(B220="","",IF(ISERROR(MATCH($J220,SorP!$B$1:$B$6279,0)),"",INDIRECT("'SorP'!$A$"&amp;MATCH($S220&amp;$J220,SorP!C:C,0))))</f>
        <v>IN-CT</v>
      </c>
      <c r="U220" s="201"/>
      <c r="V220" s="226">
        <f>IF(C220="",NA(),IF(OR(C220="Smelter not listed",C220="Smelter not yet identified"),MATCH($B220&amp;$D220,'Smelter Look-up'!$J:$J,0),MATCH($B220&amp;$C220,'Smelter Look-up'!$J:$J,0)))</f>
        <v>485</v>
      </c>
      <c r="X220" s="227">
        <f t="shared" si="31"/>
        <v>0</v>
      </c>
      <c r="AB220" s="228" t="str">
        <f t="shared" si="32"/>
        <v>TinPrecious Minerals and Smelting Limited</v>
      </c>
    </row>
    <row r="221" spans="1:28" s="227" customFormat="1" ht="37.799999999999997">
      <c r="A221" s="181" t="s">
        <v>723</v>
      </c>
      <c r="B221" s="182" t="s">
        <v>1125</v>
      </c>
      <c r="C221" s="186" t="s">
        <v>1160</v>
      </c>
      <c r="D221" s="230" t="s">
        <v>1160</v>
      </c>
      <c r="E221" s="182" t="s">
        <v>15804</v>
      </c>
      <c r="F221" s="182" t="s">
        <v>723</v>
      </c>
      <c r="G221" s="182" t="s">
        <v>15798</v>
      </c>
      <c r="H221" s="183"/>
      <c r="I221" s="184" t="str">
        <f ca="1">IF(ISERROR($V221),"",OFFSET('Smelter Look-up'!$H$4,$V221-4,0))</f>
        <v>Williston</v>
      </c>
      <c r="J221" s="184" t="str">
        <f ca="1">IF(ISERROR($V221),"",OFFSET('Smelter Look-up'!$I$4,$V221-4,0))</f>
        <v>North Dakota</v>
      </c>
      <c r="K221" s="224"/>
      <c r="L221" s="224"/>
      <c r="M221" s="224"/>
      <c r="N221" s="224"/>
      <c r="O221" s="224" t="s">
        <v>15977</v>
      </c>
      <c r="P221" s="185"/>
      <c r="Q221" s="225"/>
      <c r="R221" s="182" t="str">
        <f ca="1">IF(ISERROR($V221),"",OFFSET('Smelter Look-up'!$C$4,$V221-4,0)&amp;"")</f>
        <v>Sabin Metal Corp.</v>
      </c>
      <c r="S221" s="181" t="str">
        <f t="shared" ca="1" si="30"/>
        <v>Unknown</v>
      </c>
      <c r="T221" s="181" t="e">
        <f ca="1">IF(B221="","",IF(ISERROR(MATCH($J221,SorP!$B$1:$B$6279,0)),"",INDIRECT("'SorP'!$A$"&amp;MATCH($S221&amp;$J221,SorP!C:C,0))))</f>
        <v>#N/A</v>
      </c>
      <c r="U221" s="201"/>
      <c r="V221" s="226">
        <f>IF(C221="",NA(),IF(OR(C221="Smelter not listed",C221="Smelter not yet identified"),MATCH($B221&amp;$D221,'Smelter Look-up'!$J:$J,0),MATCH($B221&amp;$C221,'Smelter Look-up'!$J:$J,0)))</f>
        <v>222</v>
      </c>
      <c r="X221" s="227">
        <f t="shared" si="31"/>
        <v>0</v>
      </c>
      <c r="AB221" s="228" t="str">
        <f t="shared" si="32"/>
        <v>GoldSabin Metal Corp.</v>
      </c>
    </row>
    <row r="222" spans="1:28" s="227" customFormat="1" ht="75.599999999999994">
      <c r="A222" s="181" t="s">
        <v>1620</v>
      </c>
      <c r="B222" s="182" t="s">
        <v>1125</v>
      </c>
      <c r="C222" s="186" t="s">
        <v>1619</v>
      </c>
      <c r="D222" s="230" t="s">
        <v>1619</v>
      </c>
      <c r="E222" s="182" t="s">
        <v>15813</v>
      </c>
      <c r="F222" s="182" t="s">
        <v>1620</v>
      </c>
      <c r="G222" s="182" t="s">
        <v>15798</v>
      </c>
      <c r="H222" s="183"/>
      <c r="I222" s="184" t="str">
        <f ca="1">IF(ISERROR($V222),"",OFFSET('Smelter Look-up'!$H$4,$V222-4,0))</f>
        <v>Suzhou</v>
      </c>
      <c r="J222" s="184" t="str">
        <f ca="1">IF(ISERROR($V222),"",OFFSET('Smelter Look-up'!$I$4,$V222-4,0))</f>
        <v>Jiangsu Sheng</v>
      </c>
      <c r="K222" s="224"/>
      <c r="L222" s="224"/>
      <c r="M222" s="224"/>
      <c r="N222" s="224"/>
      <c r="O222" s="224" t="s">
        <v>15978</v>
      </c>
      <c r="P222" s="185"/>
      <c r="Q222" s="225"/>
      <c r="R222" s="182" t="str">
        <f ca="1">IF(ISERROR($V222),"",OFFSET('Smelter Look-up'!$C$4,$V222-4,0)&amp;"")</f>
        <v>Metalor Technologies (Suzhou) Ltd.</v>
      </c>
      <c r="S222" s="181" t="str">
        <f t="shared" ca="1" si="30"/>
        <v>CN</v>
      </c>
      <c r="T222" s="181" t="str">
        <f ca="1">IF(B222="","",IF(ISERROR(MATCH($J222,SorP!$B$1:$B$6279,0)),"",INDIRECT("'SorP'!$A$"&amp;MATCH($S222&amp;$J222,SorP!C:C,0))))</f>
        <v>CN-JS</v>
      </c>
      <c r="U222" s="201"/>
      <c r="V222" s="226">
        <f>IF(C222="",NA(),IF(OR(C222="Smelter not listed",C222="Smelter not yet identified"),MATCH($B222&amp;$D222,'Smelter Look-up'!$J:$J,0),MATCH($B222&amp;$C222,'Smelter Look-up'!$J:$J,0)))</f>
        <v>174</v>
      </c>
      <c r="X222" s="227">
        <f t="shared" si="31"/>
        <v>0</v>
      </c>
      <c r="AB222" s="228" t="str">
        <f t="shared" si="32"/>
        <v>GoldMetalor Technologies (Suzhou) Ltd.</v>
      </c>
    </row>
    <row r="223" spans="1:28" s="227" customFormat="1" ht="25.2">
      <c r="A223" s="181" t="s">
        <v>2531</v>
      </c>
      <c r="B223" s="182" t="s">
        <v>1126</v>
      </c>
      <c r="C223" s="186" t="s">
        <v>2530</v>
      </c>
      <c r="D223" s="230" t="s">
        <v>2530</v>
      </c>
      <c r="E223" s="182" t="s">
        <v>15858</v>
      </c>
      <c r="F223" s="182" t="s">
        <v>2531</v>
      </c>
      <c r="G223" s="182" t="s">
        <v>15798</v>
      </c>
      <c r="H223" s="183"/>
      <c r="I223" s="184" t="str">
        <f ca="1">IF(ISERROR($V223),"",OFFSET('Smelter Look-up'!$H$4,$V223-4,0))</f>
        <v>Piracicaba</v>
      </c>
      <c r="J223" s="184" t="str">
        <f ca="1">IF(ISERROR($V223),"",OFFSET('Smelter Look-up'!$I$4,$V223-4,0))</f>
        <v>São Paulo</v>
      </c>
      <c r="K223" s="224"/>
      <c r="L223" s="224"/>
      <c r="M223" s="224"/>
      <c r="N223" s="224"/>
      <c r="O223" s="224" t="s">
        <v>15805</v>
      </c>
      <c r="P223" s="185"/>
      <c r="Q223" s="225"/>
      <c r="R223" s="182" t="str">
        <f ca="1">IF(ISERROR($V223),"",OFFSET('Smelter Look-up'!$C$4,$V223-4,0)&amp;"")</f>
        <v>Super Ligas</v>
      </c>
      <c r="S223" s="181" t="str">
        <f t="shared" ca="1" si="30"/>
        <v>BR</v>
      </c>
      <c r="T223" s="181" t="str">
        <f ca="1">IF(B223="","",IF(ISERROR(MATCH($J223,SorP!$B$1:$B$6279,0)),"",INDIRECT("'SorP'!$A$"&amp;MATCH($S223&amp;$J223,SorP!C:C,0))))</f>
        <v>BR-SP</v>
      </c>
      <c r="U223" s="201"/>
      <c r="V223" s="226">
        <f>IF(C223="",NA(),IF(OR(C223="Smelter not listed",C223="Smelter not yet identified"),MATCH($B223&amp;$D223,'Smelter Look-up'!$J:$J,0),MATCH($B223&amp;$C223,'Smelter Look-up'!$J:$J,0)))</f>
        <v>523</v>
      </c>
      <c r="X223" s="227">
        <f t="shared" si="31"/>
        <v>0</v>
      </c>
      <c r="AB223" s="228" t="str">
        <f t="shared" si="32"/>
        <v>TinSuper Ligas</v>
      </c>
    </row>
    <row r="224" spans="1:28" s="227" customFormat="1" ht="100.8">
      <c r="A224" s="181" t="s">
        <v>15561</v>
      </c>
      <c r="B224" s="182" t="s">
        <v>1128</v>
      </c>
      <c r="C224" s="186" t="s">
        <v>15560</v>
      </c>
      <c r="D224" s="230" t="s">
        <v>15560</v>
      </c>
      <c r="E224" s="182" t="s">
        <v>15817</v>
      </c>
      <c r="F224" s="182" t="s">
        <v>15561</v>
      </c>
      <c r="G224" s="182" t="s">
        <v>15798</v>
      </c>
      <c r="H224" s="183"/>
      <c r="I224" s="184" t="str">
        <f ca="1">IF(ISERROR($V224),"",OFFSET('Smelter Look-up'!$H$4,$V224-4,0))</f>
        <v>Song Cong</v>
      </c>
      <c r="J224" s="184" t="str">
        <f ca="1">IF(ISERROR($V224),"",OFFSET('Smelter Look-up'!$I$4,$V224-4,0))</f>
        <v>Thái Nguyên</v>
      </c>
      <c r="K224" s="224"/>
      <c r="L224" s="224"/>
      <c r="M224" s="224"/>
      <c r="N224" s="224"/>
      <c r="O224" s="224" t="s">
        <v>15805</v>
      </c>
      <c r="P224" s="185"/>
      <c r="Q224" s="225"/>
      <c r="R224" s="182" t="str">
        <f ca="1">IF(ISERROR($V224),"",OFFSET('Smelter Look-up'!$C$4,$V224-4,0)&amp;"")</f>
        <v>Tungsten Vietnam Joint Stock Company</v>
      </c>
      <c r="S224" s="181" t="str">
        <f t="shared" ca="1" si="30"/>
        <v>VN</v>
      </c>
      <c r="T224" s="181" t="str">
        <f ca="1">IF(B224="","",IF(ISERROR(MATCH($J224,SorP!$B$1:$B$6279,0)),"",INDIRECT("'SorP'!$A$"&amp;MATCH($S224&amp;$J224,SorP!C:C,0))))</f>
        <v>VN-69</v>
      </c>
      <c r="U224" s="201"/>
      <c r="V224" s="226">
        <f>IF(C224="",NA(),IF(OR(C224="Smelter not listed",C224="Smelter not yet identified"),MATCH($B224&amp;$D224,'Smelter Look-up'!$J:$J,0),MATCH($B224&amp;$C224,'Smelter Look-up'!$J:$J,0)))</f>
        <v>628</v>
      </c>
      <c r="X224" s="227">
        <f t="shared" si="31"/>
        <v>0</v>
      </c>
      <c r="AB224" s="228" t="str">
        <f t="shared" si="32"/>
        <v>TungstenTungsten Vietnam Joint Stock Company</v>
      </c>
    </row>
    <row r="225" spans="1:28" s="227" customFormat="1" ht="75.599999999999994">
      <c r="A225" s="181" t="s">
        <v>1382</v>
      </c>
      <c r="B225" s="182" t="s">
        <v>1125</v>
      </c>
      <c r="C225" s="186" t="s">
        <v>1381</v>
      </c>
      <c r="D225" s="230" t="s">
        <v>1381</v>
      </c>
      <c r="E225" s="182" t="s">
        <v>15979</v>
      </c>
      <c r="F225" s="182" t="s">
        <v>1382</v>
      </c>
      <c r="G225" s="182" t="s">
        <v>15798</v>
      </c>
      <c r="H225" s="183"/>
      <c r="I225" s="184" t="str">
        <f ca="1">IF(ISERROR($V225),"",OFFSET('Smelter Look-up'!$H$4,$V225-4,0))</f>
        <v>Msasa</v>
      </c>
      <c r="J225" s="184" t="str">
        <f ca="1">IF(ISERROR($V225),"",OFFSET('Smelter Look-up'!$I$4,$V225-4,0))</f>
        <v>Harare</v>
      </c>
      <c r="K225" s="224"/>
      <c r="L225" s="224"/>
      <c r="M225" s="224"/>
      <c r="N225" s="224"/>
      <c r="O225" s="224" t="s">
        <v>15979</v>
      </c>
      <c r="P225" s="185"/>
      <c r="Q225" s="225"/>
      <c r="R225" s="182" t="str">
        <f ca="1">IF(ISERROR($V225),"",OFFSET('Smelter Look-up'!$C$4,$V225-4,0)&amp;"")</f>
        <v>Fidelity Printers and Refiners Ltd.</v>
      </c>
      <c r="S225" s="181" t="str">
        <f t="shared" ca="1" si="30"/>
        <v>ZW</v>
      </c>
      <c r="T225" s="181" t="str">
        <f ca="1">IF(B225="","",IF(ISERROR(MATCH($J225,SorP!$B$1:$B$6279,0)),"",INDIRECT("'SorP'!$A$"&amp;MATCH($S225&amp;$J225,SorP!C:C,0))))</f>
        <v>ZW-HA</v>
      </c>
      <c r="U225" s="201"/>
      <c r="V225" s="226">
        <f>IF(C225="",NA(),IF(OR(C225="Smelter not listed",C225="Smelter not yet identified"),MATCH($B225&amp;$D225,'Smelter Look-up'!$J:$J,0),MATCH($B225&amp;$C225,'Smelter Look-up'!$J:$J,0)))</f>
        <v>82</v>
      </c>
      <c r="X225" s="227">
        <f t="shared" si="31"/>
        <v>0</v>
      </c>
      <c r="AB225" s="228" t="str">
        <f t="shared" si="32"/>
        <v>GoldFidelity Printers and Refiners Ltd.</v>
      </c>
    </row>
    <row r="226" spans="1:28" s="227" customFormat="1" ht="37.799999999999997">
      <c r="A226" s="181" t="s">
        <v>15532</v>
      </c>
      <c r="B226" s="182" t="s">
        <v>1127</v>
      </c>
      <c r="C226" s="186" t="s">
        <v>15531</v>
      </c>
      <c r="D226" s="230" t="s">
        <v>15531</v>
      </c>
      <c r="E226" s="182" t="s">
        <v>15905</v>
      </c>
      <c r="F226" s="182" t="s">
        <v>15532</v>
      </c>
      <c r="G226" s="182" t="s">
        <v>15798</v>
      </c>
      <c r="H226" s="183"/>
      <c r="I226" s="184" t="str">
        <f ca="1">IF(ISERROR($V226),"",OFFSET('Smelter Look-up'!$H$4,$V226-4,0))</f>
        <v>Kigali</v>
      </c>
      <c r="J226" s="184" t="str">
        <f ca="1">IF(ISERROR($V226),"",OFFSET('Smelter Look-up'!$I$4,$V226-4,0))</f>
        <v>City of Kigali</v>
      </c>
      <c r="K226" s="224"/>
      <c r="L226" s="224"/>
      <c r="M226" s="224"/>
      <c r="N226" s="224"/>
      <c r="O226" s="224" t="s">
        <v>15805</v>
      </c>
      <c r="P226" s="185"/>
      <c r="Q226" s="225"/>
      <c r="R226" s="182" t="str">
        <f ca="1">IF(ISERROR($V226),"",OFFSET('Smelter Look-up'!$C$4,$V226-4,0)&amp;"")</f>
        <v>PowerX Ltd.</v>
      </c>
      <c r="S226" s="181" t="str">
        <f t="shared" ca="1" si="30"/>
        <v>RW</v>
      </c>
      <c r="T226" s="181" t="str">
        <f ca="1">IF(B226="","",IF(ISERROR(MATCH($J226,SorP!$B$1:$B$6279,0)),"",INDIRECT("'SorP'!$A$"&amp;MATCH($S226&amp;$J226,SorP!C:C,0))))</f>
        <v>RW-01</v>
      </c>
      <c r="U226" s="201"/>
      <c r="V226" s="226">
        <f>IF(C226="",NA(),IF(OR(C226="Smelter not listed",C226="Smelter not yet identified"),MATCH($B226&amp;$D226,'Smelter Look-up'!$J:$J,0),MATCH($B226&amp;$C226,'Smelter Look-up'!$J:$J,0)))</f>
        <v>360</v>
      </c>
      <c r="X226" s="227">
        <f t="shared" si="31"/>
        <v>0</v>
      </c>
      <c r="AB226" s="228" t="str">
        <f t="shared" si="32"/>
        <v>TantalumPowerX Ltd.</v>
      </c>
    </row>
    <row r="227" spans="1:28" s="227" customFormat="1" ht="63">
      <c r="A227" s="181" t="s">
        <v>753</v>
      </c>
      <c r="B227" s="182" t="s">
        <v>1127</v>
      </c>
      <c r="C227" s="186" t="s">
        <v>12430</v>
      </c>
      <c r="D227" s="230" t="s">
        <v>12430</v>
      </c>
      <c r="E227" s="182" t="s">
        <v>15858</v>
      </c>
      <c r="F227" s="182" t="s">
        <v>753</v>
      </c>
      <c r="G227" s="182" t="s">
        <v>15798</v>
      </c>
      <c r="H227" s="183"/>
      <c r="I227" s="184" t="str">
        <f ca="1">IF(ISERROR($V227),"",OFFSET('Smelter Look-up'!$H$4,$V227-4,0))</f>
        <v>Presidente Figueiredo</v>
      </c>
      <c r="J227" s="184" t="str">
        <f ca="1">IF(ISERROR($V227),"",OFFSET('Smelter Look-up'!$I$4,$V227-4,0))</f>
        <v>Amazonas</v>
      </c>
      <c r="K227" s="224"/>
      <c r="L227" s="224"/>
      <c r="M227" s="224"/>
      <c r="N227" s="224"/>
      <c r="O227" s="224" t="s">
        <v>15858</v>
      </c>
      <c r="P227" s="185"/>
      <c r="Q227" s="225"/>
      <c r="R227" s="182" t="str">
        <f ca="1">IF(ISERROR($V227),"",OFFSET('Smelter Look-up'!$C$4,$V227-4,0)&amp;"")</f>
        <v>Mineracao Taboca S.A.</v>
      </c>
      <c r="S227" s="181" t="str">
        <f t="shared" ca="1" si="30"/>
        <v>BR</v>
      </c>
      <c r="T227" s="181" t="str">
        <f ca="1">IF(B227="","",IF(ISERROR(MATCH($J227,SorP!$B$1:$B$6279,0)),"",INDIRECT("'SorP'!$A$"&amp;MATCH($S227&amp;$J227,SorP!C:C,0))))</f>
        <v>BR-AM</v>
      </c>
      <c r="U227" s="201"/>
      <c r="V227" s="226">
        <f>IF(C227="",NA(),IF(OR(C227="Smelter not listed",C227="Smelter not yet identified"),MATCH($B227&amp;$D227,'Smelter Look-up'!$J:$J,0),MATCH($B227&amp;$C227,'Smelter Look-up'!$J:$J,0)))</f>
        <v>351</v>
      </c>
      <c r="X227" s="227">
        <f t="shared" si="31"/>
        <v>0</v>
      </c>
      <c r="AB227" s="228" t="str">
        <f t="shared" si="32"/>
        <v>TantalumMineracao Taboca S.A.</v>
      </c>
    </row>
    <row r="228" spans="1:28" s="227" customFormat="1" ht="214.2">
      <c r="A228" s="181" t="s">
        <v>751</v>
      </c>
      <c r="B228" s="182" t="s">
        <v>1127</v>
      </c>
      <c r="C228" s="186" t="s">
        <v>15467</v>
      </c>
      <c r="D228" s="230" t="s">
        <v>15467</v>
      </c>
      <c r="E228" s="182" t="s">
        <v>15858</v>
      </c>
      <c r="F228" s="182" t="s">
        <v>751</v>
      </c>
      <c r="G228" s="182" t="s">
        <v>15798</v>
      </c>
      <c r="H228" s="183"/>
      <c r="I228" s="184" t="str">
        <f ca="1">IF(ISERROR($V228),"",OFFSET('Smelter Look-up'!$H$4,$V228-4,0))</f>
        <v>São João del Rei</v>
      </c>
      <c r="J228" s="184" t="str">
        <f ca="1">IF(ISERROR($V228),"",OFFSET('Smelter Look-up'!$I$4,$V228-4,0))</f>
        <v>Minas Gerais</v>
      </c>
      <c r="K228" s="224"/>
      <c r="L228" s="224"/>
      <c r="M228" s="224"/>
      <c r="N228" s="224"/>
      <c r="O228" s="224" t="s">
        <v>15980</v>
      </c>
      <c r="P228" s="185"/>
      <c r="Q228" s="225"/>
      <c r="R228" s="182" t="str">
        <f ca="1">IF(ISERROR($V228),"",OFFSET('Smelter Look-up'!$C$4,$V228-4,0)&amp;"")</f>
        <v>AMG Brasil</v>
      </c>
      <c r="S228" s="181" t="str">
        <f t="shared" ca="1" si="30"/>
        <v>BR</v>
      </c>
      <c r="T228" s="181" t="str">
        <f ca="1">IF(B228="","",IF(ISERROR(MATCH($J228,SorP!$B$1:$B$6279,0)),"",INDIRECT("'SorP'!$A$"&amp;MATCH($S228&amp;$J228,SorP!C:C,0))))</f>
        <v>BR-MG</v>
      </c>
      <c r="U228" s="201"/>
      <c r="V228" s="226">
        <f>IF(C228="",NA(),IF(OR(C228="Smelter not listed",C228="Smelter not yet identified"),MATCH($B228&amp;$D228,'Smelter Look-up'!$J:$J,0),MATCH($B228&amp;$C228,'Smelter Look-up'!$J:$J,0)))</f>
        <v>323</v>
      </c>
      <c r="X228" s="227">
        <f t="shared" si="31"/>
        <v>0</v>
      </c>
      <c r="AB228" s="228" t="str">
        <f t="shared" si="32"/>
        <v>TantalumAMG Brasil</v>
      </c>
    </row>
    <row r="229" spans="1:28" s="227" customFormat="1" ht="63">
      <c r="A229" s="181" t="s">
        <v>15981</v>
      </c>
      <c r="B229" s="182" t="s">
        <v>1128</v>
      </c>
      <c r="C229" s="186" t="s">
        <v>15982</v>
      </c>
      <c r="D229" s="230" t="s">
        <v>15982</v>
      </c>
      <c r="E229" s="182" t="s">
        <v>15822</v>
      </c>
      <c r="F229" s="182" t="s">
        <v>15981</v>
      </c>
      <c r="G229" s="182" t="s">
        <v>15798</v>
      </c>
      <c r="H229" s="183"/>
      <c r="I229" s="184" t="str">
        <f ca="1">IF(ISERROR($V229),"",OFFSET('Smelter Look-up'!$H$4,$V229-4,0))</f>
        <v/>
      </c>
      <c r="J229" s="184" t="str">
        <f ca="1">IF(ISERROR($V229),"",OFFSET('Smelter Look-up'!$I$4,$V229-4,0))</f>
        <v/>
      </c>
      <c r="K229" s="224"/>
      <c r="L229" s="224"/>
      <c r="M229" s="224"/>
      <c r="N229" s="224"/>
      <c r="O229" s="224" t="s">
        <v>15805</v>
      </c>
      <c r="P229" s="185"/>
      <c r="Q229" s="225"/>
      <c r="R229" s="182" t="str">
        <f ca="1">IF(ISERROR($V229),"",OFFSET('Smelter Look-up'!$C$4,$V229-4,0)&amp;"")</f>
        <v/>
      </c>
      <c r="S229" s="181" t="str">
        <f t="shared" ca="1" si="30"/>
        <v>Unknown</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si="31"/>
        <v>0</v>
      </c>
      <c r="AB229" s="228" t="str">
        <f t="shared" si="32"/>
        <v>TungstenLianyou Resources Co., Ltd.</v>
      </c>
    </row>
    <row r="230" spans="1:28" s="227" customFormat="1" ht="50.4">
      <c r="A230" s="181" t="s">
        <v>15110</v>
      </c>
      <c r="B230" s="182" t="s">
        <v>1126</v>
      </c>
      <c r="C230" s="186" t="s">
        <v>15109</v>
      </c>
      <c r="D230" s="230" t="s">
        <v>15109</v>
      </c>
      <c r="E230" s="182" t="s">
        <v>15801</v>
      </c>
      <c r="F230" s="182" t="s">
        <v>15110</v>
      </c>
      <c r="G230" s="182" t="s">
        <v>15798</v>
      </c>
      <c r="H230" s="183"/>
      <c r="I230" s="184" t="str">
        <f ca="1">IF(ISERROR($V230),"",OFFSET('Smelter Look-up'!$H$4,$V230-4,0))</f>
        <v>Mentawak</v>
      </c>
      <c r="J230" s="184" t="str">
        <f ca="1">IF(ISERROR($V230),"",OFFSET('Smelter Look-up'!$I$4,$V230-4,0))</f>
        <v>Kepulauan Bangka Belitung</v>
      </c>
      <c r="K230" s="224"/>
      <c r="L230" s="224"/>
      <c r="M230" s="224"/>
      <c r="N230" s="224"/>
      <c r="O230" s="224" t="s">
        <v>15805</v>
      </c>
      <c r="P230" s="185"/>
      <c r="Q230" s="225"/>
      <c r="R230" s="182" t="str">
        <f ca="1">IF(ISERROR($V230),"",OFFSET('Smelter Look-up'!$C$4,$V230-4,0)&amp;"")</f>
        <v>PT Menara Cipta Mulia</v>
      </c>
      <c r="S230" s="181" t="str">
        <f t="shared" ref="S230:S260" ca="1" si="33">IF(B230="","",IF(ISERROR(MATCH($E230,CL,0)),"Unknown",INDIRECT("'C'!$A$"&amp;MATCH($E230,CL,0)+1)))</f>
        <v>ID</v>
      </c>
      <c r="T230" s="181" t="str">
        <f ca="1">IF(B230="","",IF(ISERROR(MATCH($J230,SorP!$B$1:$B$6279,0)),"",INDIRECT("'SorP'!$A$"&amp;MATCH($S230&amp;$J230,SorP!C:C,0))))</f>
        <v>ID-BB</v>
      </c>
      <c r="U230" s="201"/>
      <c r="V230" s="226">
        <f>IF(C230="",NA(),IF(OR(C230="Smelter not listed",C230="Smelter not yet identified"),MATCH($B230&amp;$D230,'Smelter Look-up'!$J:$J,0),MATCH($B230&amp;$C230,'Smelter Look-up'!$J:$J,0)))</f>
        <v>499</v>
      </c>
      <c r="X230" s="227">
        <f t="shared" ref="X230:X260" si="34">IF(AND(C230="Smelter not listed",OR(LEN(D230)=0,LEN(E230)=0)),1,0)</f>
        <v>0</v>
      </c>
      <c r="AB230" s="228" t="str">
        <f t="shared" ref="AB230:AB260" si="35">B230&amp;C230</f>
        <v>TinPT Menara Cipta Mulia</v>
      </c>
    </row>
    <row r="231" spans="1:28" s="227" customFormat="1" ht="37.799999999999997">
      <c r="A231" s="181" t="s">
        <v>15983</v>
      </c>
      <c r="B231" s="182" t="s">
        <v>1125</v>
      </c>
      <c r="C231" s="186" t="s">
        <v>15984</v>
      </c>
      <c r="D231" s="230" t="s">
        <v>15984</v>
      </c>
      <c r="E231" s="182" t="s">
        <v>15985</v>
      </c>
      <c r="F231" s="182" t="s">
        <v>15983</v>
      </c>
      <c r="G231" s="182" t="s">
        <v>15798</v>
      </c>
      <c r="H231" s="183"/>
      <c r="I231" s="184" t="str">
        <f ca="1">IF(ISERROR($V231),"",OFFSET('Smelter Look-up'!$H$4,$V231-4,0))</f>
        <v/>
      </c>
      <c r="J231" s="184" t="str">
        <f ca="1">IF(ISERROR($V231),"",OFFSET('Smelter Look-up'!$I$4,$V231-4,0))</f>
        <v/>
      </c>
      <c r="K231" s="224"/>
      <c r="L231" s="224"/>
      <c r="M231" s="224"/>
      <c r="N231" s="224"/>
      <c r="O231" s="224" t="s">
        <v>15805</v>
      </c>
      <c r="P231" s="185"/>
      <c r="Q231" s="225"/>
      <c r="R231" s="182" t="str">
        <f ca="1">IF(ISERROR($V231),"",OFFSET('Smelter Look-up'!$C$4,$V231-4,0)&amp;"")</f>
        <v/>
      </c>
      <c r="S231" s="181" t="str">
        <f t="shared" ca="1" si="33"/>
        <v>Unknown</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si="34"/>
        <v>0</v>
      </c>
      <c r="AB231" s="228" t="str">
        <f t="shared" si="35"/>
        <v>GoldGG Refinery Ltd.</v>
      </c>
    </row>
    <row r="232" spans="1:28" s="227" customFormat="1" ht="37.799999999999997">
      <c r="A232" s="181" t="s">
        <v>2344</v>
      </c>
      <c r="B232" s="182" t="s">
        <v>1126</v>
      </c>
      <c r="C232" s="186" t="s">
        <v>2310</v>
      </c>
      <c r="D232" s="230" t="s">
        <v>2310</v>
      </c>
      <c r="E232" s="182" t="s">
        <v>15918</v>
      </c>
      <c r="F232" s="182" t="s">
        <v>2344</v>
      </c>
      <c r="G232" s="182" t="s">
        <v>15798</v>
      </c>
      <c r="H232" s="183"/>
      <c r="I232" s="184" t="str">
        <f ca="1">IF(ISERROR($V232),"",OFFSET('Smelter Look-up'!$H$4,$V232-4,0))</f>
        <v>Kawasan Perindustrian Bukit Rambai</v>
      </c>
      <c r="J232" s="184" t="str">
        <f ca="1">IF(ISERROR($V232),"",OFFSET('Smelter Look-up'!$I$4,$V232-4,0))</f>
        <v>Melaka</v>
      </c>
      <c r="K232" s="224"/>
      <c r="L232" s="224"/>
      <c r="M232" s="224"/>
      <c r="N232" s="224"/>
      <c r="O232" s="224" t="s">
        <v>15805</v>
      </c>
      <c r="P232" s="185"/>
      <c r="Q232" s="225"/>
      <c r="R232" s="182" t="str">
        <f ca="1">IF(ISERROR($V232),"",OFFSET('Smelter Look-up'!$C$4,$V232-4,0)&amp;"")</f>
        <v>Modeltech Sdn Bhd</v>
      </c>
      <c r="S232" s="181" t="str">
        <f t="shared" ca="1" si="33"/>
        <v>MY</v>
      </c>
      <c r="T232" s="181" t="str">
        <f ca="1">IF(B232="","",IF(ISERROR(MATCH($J232,SorP!$B$1:$B$6279,0)),"",INDIRECT("'SorP'!$A$"&amp;MATCH($S232&amp;$J232,SorP!C:C,0))))</f>
        <v>MY-04</v>
      </c>
      <c r="U232" s="201"/>
      <c r="V232" s="226">
        <f>IF(C232="",NA(),IF(OR(C232="Smelter not listed",C232="Smelter not yet identified"),MATCH($B232&amp;$D232,'Smelter Look-up'!$J:$J,0),MATCH($B232&amp;$C232,'Smelter Look-up'!$J:$J,0)))</f>
        <v>472</v>
      </c>
      <c r="X232" s="227">
        <f t="shared" si="34"/>
        <v>0</v>
      </c>
      <c r="AB232" s="228" t="str">
        <f t="shared" si="35"/>
        <v>TinModeltech Sdn Bhd</v>
      </c>
    </row>
    <row r="233" spans="1:28" s="227" customFormat="1" ht="75.599999999999994">
      <c r="A233" s="181" t="s">
        <v>15986</v>
      </c>
      <c r="B233" s="182" t="s">
        <v>1128</v>
      </c>
      <c r="C233" s="186" t="s">
        <v>15987</v>
      </c>
      <c r="D233" s="230" t="s">
        <v>15987</v>
      </c>
      <c r="E233" s="182" t="s">
        <v>15817</v>
      </c>
      <c r="F233" s="182" t="s">
        <v>15986</v>
      </c>
      <c r="G233" s="182" t="s">
        <v>15798</v>
      </c>
      <c r="H233" s="183"/>
      <c r="I233" s="184" t="str">
        <f ca="1">IF(ISERROR($V233),"",OFFSET('Smelter Look-up'!$H$4,$V233-4,0))</f>
        <v/>
      </c>
      <c r="J233" s="184" t="str">
        <f ca="1">IF(ISERROR($V233),"",OFFSET('Smelter Look-up'!$I$4,$V233-4,0))</f>
        <v/>
      </c>
      <c r="K233" s="224"/>
      <c r="L233" s="224"/>
      <c r="M233" s="224"/>
      <c r="N233" s="224"/>
      <c r="O233" s="224" t="s">
        <v>15805</v>
      </c>
      <c r="P233" s="185"/>
      <c r="Q233" s="225"/>
      <c r="R233" s="182" t="str">
        <f ca="1">IF(ISERROR($V233),"",OFFSET('Smelter Look-up'!$C$4,$V233-4,0)&amp;"")</f>
        <v/>
      </c>
      <c r="S233" s="181" t="str">
        <f t="shared" ca="1" si="33"/>
        <v>VN</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si="34"/>
        <v>0</v>
      </c>
      <c r="AB233" s="228" t="str">
        <f t="shared" si="35"/>
        <v>TungstenKenee Mining Corporation Vietnam</v>
      </c>
    </row>
    <row r="234" spans="1:28" s="227" customFormat="1" ht="201.6">
      <c r="A234" s="181" t="s">
        <v>15482</v>
      </c>
      <c r="B234" s="182" t="s">
        <v>1126</v>
      </c>
      <c r="C234" s="186" t="s">
        <v>15481</v>
      </c>
      <c r="D234" s="230" t="s">
        <v>15481</v>
      </c>
      <c r="E234" s="182" t="s">
        <v>15801</v>
      </c>
      <c r="F234" s="182" t="s">
        <v>15482</v>
      </c>
      <c r="G234" s="182" t="s">
        <v>15798</v>
      </c>
      <c r="H234" s="183"/>
      <c r="I234" s="184" t="str">
        <f ca="1">IF(ISERROR($V234),"",OFFSET('Smelter Look-up'!$H$4,$V234-4,0))</f>
        <v>Belitung</v>
      </c>
      <c r="J234" s="184" t="str">
        <f ca="1">IF(ISERROR($V234),"",OFFSET('Smelter Look-up'!$I$4,$V234-4,0))</f>
        <v>Kepulauan Bangka Belitung</v>
      </c>
      <c r="K234" s="224"/>
      <c r="L234" s="224"/>
      <c r="M234" s="224"/>
      <c r="N234" s="224"/>
      <c r="O234" s="224" t="s">
        <v>15988</v>
      </c>
      <c r="P234" s="185"/>
      <c r="Q234" s="225"/>
      <c r="R234" s="182" t="str">
        <f ca="1">IF(ISERROR($V234),"",OFFSET('Smelter Look-up'!$C$4,$V234-4,0)&amp;"")</f>
        <v>PT Belitung Industri Sejahtera</v>
      </c>
      <c r="S234" s="181" t="str">
        <f t="shared" ca="1" si="33"/>
        <v>ID</v>
      </c>
      <c r="T234" s="181" t="str">
        <f ca="1">IF(B234="","",IF(ISERROR(MATCH($J234,SorP!$B$1:$B$6279,0)),"",INDIRECT("'SorP'!$A$"&amp;MATCH($S234&amp;$J234,SorP!C:C,0))))</f>
        <v>ID-BB</v>
      </c>
      <c r="U234" s="201"/>
      <c r="V234" s="226">
        <f>IF(C234="",NA(),IF(OR(C234="Smelter not listed",C234="Smelter not yet identified"),MATCH($B234&amp;$D234,'Smelter Look-up'!$J:$J,0),MATCH($B234&amp;$C234,'Smelter Look-up'!$J:$J,0)))</f>
        <v>494</v>
      </c>
      <c r="X234" s="227">
        <f t="shared" si="34"/>
        <v>0</v>
      </c>
      <c r="AB234" s="228" t="str">
        <f t="shared" si="35"/>
        <v>TinPT Belitung Industri Sejahtera</v>
      </c>
    </row>
    <row r="235" spans="1:28" s="227" customFormat="1" ht="50.4">
      <c r="A235" s="181" t="s">
        <v>2267</v>
      </c>
      <c r="B235" s="182" t="s">
        <v>1128</v>
      </c>
      <c r="C235" s="186" t="s">
        <v>2266</v>
      </c>
      <c r="D235" s="230" t="s">
        <v>2266</v>
      </c>
      <c r="E235" s="182" t="s">
        <v>15858</v>
      </c>
      <c r="F235" s="182" t="s">
        <v>2267</v>
      </c>
      <c r="G235" s="182" t="s">
        <v>15798</v>
      </c>
      <c r="H235" s="183"/>
      <c r="I235" s="184" t="str">
        <f ca="1">IF(ISERROR($V235),"",OFFSET('Smelter Look-up'!$H$4,$V235-4,0))</f>
        <v>Araçariguama</v>
      </c>
      <c r="J235" s="184" t="str">
        <f ca="1">IF(ISERROR($V235),"",OFFSET('Smelter Look-up'!$I$4,$V235-4,0))</f>
        <v>São Paulo</v>
      </c>
      <c r="K235" s="224"/>
      <c r="L235" s="224"/>
      <c r="M235" s="224"/>
      <c r="N235" s="224"/>
      <c r="O235" s="224" t="s">
        <v>15805</v>
      </c>
      <c r="P235" s="185"/>
      <c r="Q235" s="225"/>
      <c r="R235" s="182" t="str">
        <f ca="1">IF(ISERROR($V235),"",OFFSET('Smelter Look-up'!$C$4,$V235-4,0)&amp;"")</f>
        <v>ACL Metais Eireli</v>
      </c>
      <c r="S235" s="181" t="str">
        <f t="shared" ca="1" si="33"/>
        <v>BR</v>
      </c>
      <c r="T235" s="181" t="str">
        <f ca="1">IF(B235="","",IF(ISERROR(MATCH($J235,SorP!$B$1:$B$6279,0)),"",INDIRECT("'SorP'!$A$"&amp;MATCH($S235&amp;$J235,SorP!C:C,0))))</f>
        <v>BR-SP</v>
      </c>
      <c r="U235" s="201"/>
      <c r="V235" s="226">
        <f>IF(C235="",NA(),IF(OR(C235="Smelter not listed",C235="Smelter not yet identified"),MATCH($B235&amp;$D235,'Smelter Look-up'!$J:$J,0),MATCH($B235&amp;$C235,'Smelter Look-up'!$J:$J,0)))</f>
        <v>559</v>
      </c>
      <c r="X235" s="227">
        <f t="shared" si="34"/>
        <v>0</v>
      </c>
      <c r="AB235" s="228" t="str">
        <f t="shared" si="35"/>
        <v>TungstenACL Metais Eireli</v>
      </c>
    </row>
    <row r="236" spans="1:28" s="227" customFormat="1" ht="37.799999999999997">
      <c r="A236" s="181" t="s">
        <v>666</v>
      </c>
      <c r="B236" s="182" t="s">
        <v>1125</v>
      </c>
      <c r="C236" s="186" t="s">
        <v>53</v>
      </c>
      <c r="D236" s="230" t="s">
        <v>53</v>
      </c>
      <c r="E236" s="182" t="s">
        <v>15803</v>
      </c>
      <c r="F236" s="182" t="s">
        <v>666</v>
      </c>
      <c r="G236" s="182" t="s">
        <v>15798</v>
      </c>
      <c r="H236" s="183"/>
      <c r="I236" s="184" t="str">
        <f ca="1">IF(ISERROR($V236),"",OFFSET('Smelter Look-up'!$H$4,$V236-4,0))</f>
        <v>Arezzo</v>
      </c>
      <c r="J236" s="184" t="str">
        <f ca="1">IF(ISERROR($V236),"",OFFSET('Smelter Look-up'!$I$4,$V236-4,0))</f>
        <v>Toscana</v>
      </c>
      <c r="K236" s="224"/>
      <c r="L236" s="224"/>
      <c r="M236" s="224"/>
      <c r="N236" s="224"/>
      <c r="O236" s="224" t="s">
        <v>15989</v>
      </c>
      <c r="P236" s="185"/>
      <c r="Q236" s="225"/>
      <c r="R236" s="182" t="str">
        <f ca="1">IF(ISERROR($V236),"",OFFSET('Smelter Look-up'!$C$4,$V236-4,0)&amp;"")</f>
        <v>Chimet S.p.A.</v>
      </c>
      <c r="S236" s="181" t="str">
        <f t="shared" ca="1" si="33"/>
        <v>IT</v>
      </c>
      <c r="T236" s="181" t="str">
        <f ca="1">IF(B236="","",IF(ISERROR(MATCH($J236,SorP!$B$1:$B$6279,0)),"",INDIRECT("'SorP'!$A$"&amp;MATCH($S236&amp;$J236,SorP!C:C,0))))</f>
        <v>IT-52</v>
      </c>
      <c r="U236" s="201"/>
      <c r="V236" s="226">
        <f>IF(C236="",NA(),IF(OR(C236="Smelter not listed",C236="Smelter not yet identified"),MATCH($B236&amp;$D236,'Smelter Look-up'!$J:$J,0),MATCH($B236&amp;$C236,'Smelter Look-up'!$J:$J,0)))</f>
        <v>55</v>
      </c>
      <c r="X236" s="227">
        <f t="shared" si="34"/>
        <v>0</v>
      </c>
      <c r="AB236" s="228" t="str">
        <f t="shared" si="35"/>
        <v>GoldChimet S.p.A.</v>
      </c>
    </row>
    <row r="237" spans="1:28" s="227" customFormat="1" ht="50.4">
      <c r="A237" s="181" t="s">
        <v>13864</v>
      </c>
      <c r="B237" s="182" t="s">
        <v>1125</v>
      </c>
      <c r="C237" s="186" t="s">
        <v>13848</v>
      </c>
      <c r="D237" s="230" t="s">
        <v>13848</v>
      </c>
      <c r="E237" s="182" t="s">
        <v>15806</v>
      </c>
      <c r="F237" s="182" t="s">
        <v>13864</v>
      </c>
      <c r="G237" s="182" t="s">
        <v>15798</v>
      </c>
      <c r="H237" s="183"/>
      <c r="I237" s="184" t="str">
        <f ca="1">IF(ISERROR($V237),"",OFFSET('Smelter Look-up'!$H$4,$V237-4,0))</f>
        <v>New Delhi</v>
      </c>
      <c r="J237" s="184" t="str">
        <f ca="1">IF(ISERROR($V237),"",OFFSET('Smelter Look-up'!$I$4,$V237-4,0))</f>
        <v>Delhi</v>
      </c>
      <c r="K237" s="224"/>
      <c r="L237" s="224"/>
      <c r="M237" s="224"/>
      <c r="N237" s="224"/>
      <c r="O237" s="224" t="s">
        <v>15805</v>
      </c>
      <c r="P237" s="185"/>
      <c r="Q237" s="225"/>
      <c r="R237" s="182" t="str">
        <f ca="1">IF(ISERROR($V237),"",OFFSET('Smelter Look-up'!$C$4,$V237-4,0)&amp;"")</f>
        <v>JALAN &amp; Company</v>
      </c>
      <c r="S237" s="181" t="str">
        <f t="shared" ca="1" si="33"/>
        <v>IN</v>
      </c>
      <c r="T237" s="181" t="str">
        <f ca="1">IF(B237="","",IF(ISERROR(MATCH($J237,SorP!$B$1:$B$6279,0)),"",INDIRECT("'SorP'!$A$"&amp;MATCH($S237&amp;$J237,SorP!C:C,0))))</f>
        <v>IN-DL</v>
      </c>
      <c r="U237" s="201"/>
      <c r="V237" s="226">
        <f>IF(C237="",NA(),IF(OR(C237="Smelter not listed",C237="Smelter not yet identified"),MATCH($B237&amp;$D237,'Smelter Look-up'!$J:$J,0),MATCH($B237&amp;$C237,'Smelter Look-up'!$J:$J,0)))</f>
        <v>121</v>
      </c>
      <c r="X237" s="227">
        <f t="shared" si="34"/>
        <v>0</v>
      </c>
      <c r="AB237" s="228" t="str">
        <f t="shared" si="35"/>
        <v>GoldJALAN &amp; Company</v>
      </c>
    </row>
    <row r="238" spans="1:28" s="227" customFormat="1" ht="214.2">
      <c r="A238" s="181" t="s">
        <v>752</v>
      </c>
      <c r="B238" s="182" t="s">
        <v>1127</v>
      </c>
      <c r="C238" s="186" t="s">
        <v>2152</v>
      </c>
      <c r="D238" s="230" t="s">
        <v>2152</v>
      </c>
      <c r="E238" s="182" t="s">
        <v>15806</v>
      </c>
      <c r="F238" s="182" t="s">
        <v>752</v>
      </c>
      <c r="G238" s="182" t="s">
        <v>15798</v>
      </c>
      <c r="H238" s="183"/>
      <c r="I238" s="184" t="str">
        <f ca="1">IF(ISERROR($V238),"",OFFSET('Smelter Look-up'!$H$4,$V238-4,0))</f>
        <v>District Raigad</v>
      </c>
      <c r="J238" s="184" t="str">
        <f ca="1">IF(ISERROR($V238),"",OFFSET('Smelter Look-up'!$I$4,$V238-4,0))</f>
        <v>Mahārāshtra</v>
      </c>
      <c r="K238" s="224"/>
      <c r="L238" s="224"/>
      <c r="M238" s="224"/>
      <c r="N238" s="224"/>
      <c r="O238" s="224" t="s">
        <v>15990</v>
      </c>
      <c r="P238" s="185"/>
      <c r="Q238" s="225"/>
      <c r="R238" s="182" t="str">
        <f ca="1">IF(ISERROR($V238),"",OFFSET('Smelter Look-up'!$C$4,$V238-4,0)&amp;"")</f>
        <v>Metallurgical Products India Pvt., Ltd.</v>
      </c>
      <c r="S238" s="181" t="str">
        <f t="shared" ca="1" si="33"/>
        <v>IN</v>
      </c>
      <c r="T238" s="181" t="str">
        <f ca="1">IF(B238="","",IF(ISERROR(MATCH($J238,SorP!$B$1:$B$6279,0)),"",INDIRECT("'SorP'!$A$"&amp;MATCH($S238&amp;$J238,SorP!C:C,0))))</f>
        <v>IN-MH</v>
      </c>
      <c r="U238" s="201"/>
      <c r="V238" s="226">
        <f>IF(C238="",NA(),IF(OR(C238="Smelter not listed",C238="Smelter not yet identified"),MATCH($B238&amp;$D238,'Smelter Look-up'!$J:$J,0),MATCH($B238&amp;$C238,'Smelter Look-up'!$J:$J,0)))</f>
        <v>350</v>
      </c>
      <c r="X238" s="227">
        <f t="shared" si="34"/>
        <v>0</v>
      </c>
      <c r="AB238" s="228" t="str">
        <f t="shared" si="35"/>
        <v>TantalumMetallurgical Products India Pvt., Ltd.</v>
      </c>
    </row>
    <row r="239" spans="1:28" s="227" customFormat="1" ht="201.6">
      <c r="A239" s="181" t="s">
        <v>800</v>
      </c>
      <c r="B239" s="182" t="s">
        <v>1126</v>
      </c>
      <c r="C239" s="186" t="s">
        <v>13802</v>
      </c>
      <c r="D239" s="230" t="s">
        <v>13802</v>
      </c>
      <c r="E239" s="182" t="s">
        <v>15801</v>
      </c>
      <c r="F239" s="182" t="s">
        <v>800</v>
      </c>
      <c r="G239" s="182" t="s">
        <v>15798</v>
      </c>
      <c r="H239" s="183"/>
      <c r="I239" s="184" t="str">
        <f ca="1">IF(ISERROR($V239),"",OFFSET('Smelter Look-up'!$H$4,$V239-4,0))</f>
        <v>Kundur</v>
      </c>
      <c r="J239" s="184" t="str">
        <f ca="1">IF(ISERROR($V239),"",OFFSET('Smelter Look-up'!$I$4,$V239-4,0))</f>
        <v>Riau</v>
      </c>
      <c r="K239" s="224"/>
      <c r="L239" s="224"/>
      <c r="M239" s="224"/>
      <c r="N239" s="224"/>
      <c r="O239" s="224" t="s">
        <v>15991</v>
      </c>
      <c r="P239" s="185"/>
      <c r="Q239" s="225"/>
      <c r="R239" s="182" t="str">
        <f ca="1">IF(ISERROR($V239),"",OFFSET('Smelter Look-up'!$C$4,$V239-4,0)&amp;"")</f>
        <v>PT Timah Tbk Kundur</v>
      </c>
      <c r="S239" s="181" t="str">
        <f t="shared" ca="1" si="33"/>
        <v>ID</v>
      </c>
      <c r="T239" s="181" t="str">
        <f ca="1">IF(B239="","",IF(ISERROR(MATCH($J239,SorP!$B$1:$B$6279,0)),"",INDIRECT("'SorP'!$A$"&amp;MATCH($S239&amp;$J239,SorP!C:C,0))))</f>
        <v>ID-RI</v>
      </c>
      <c r="U239" s="201"/>
      <c r="V239" s="226">
        <f>IF(C239="",NA(),IF(OR(C239="Smelter not listed",C239="Smelter not yet identified"),MATCH($B239&amp;$D239,'Smelter Look-up'!$J:$J,0),MATCH($B239&amp;$C239,'Smelter Look-up'!$J:$J,0)))</f>
        <v>513</v>
      </c>
      <c r="X239" s="227">
        <f t="shared" si="34"/>
        <v>0</v>
      </c>
      <c r="AB239" s="228" t="str">
        <f t="shared" si="35"/>
        <v>TinPT Timah Tbk Kundur</v>
      </c>
    </row>
    <row r="240" spans="1:28" s="227" customFormat="1" ht="63">
      <c r="A240" s="181" t="s">
        <v>13868</v>
      </c>
      <c r="B240" s="182" t="s">
        <v>1126</v>
      </c>
      <c r="C240" s="186" t="s">
        <v>13853</v>
      </c>
      <c r="D240" s="230" t="s">
        <v>13853</v>
      </c>
      <c r="E240" s="182" t="s">
        <v>15801</v>
      </c>
      <c r="F240" s="182" t="s">
        <v>13868</v>
      </c>
      <c r="G240" s="182" t="s">
        <v>15798</v>
      </c>
      <c r="H240" s="183"/>
      <c r="I240" s="184" t="str">
        <f ca="1">IF(ISERROR($V240),"",OFFSET('Smelter Look-up'!$H$4,$V240-4,0))</f>
        <v>Pangkalpinang</v>
      </c>
      <c r="J240" s="184" t="str">
        <f ca="1">IF(ISERROR($V240),"",OFFSET('Smelter Look-up'!$I$4,$V240-4,0))</f>
        <v>Kepulauan Bangka Belitung</v>
      </c>
      <c r="K240" s="224"/>
      <c r="L240" s="224"/>
      <c r="M240" s="224"/>
      <c r="N240" s="224"/>
      <c r="O240" s="224" t="s">
        <v>15805</v>
      </c>
      <c r="P240" s="185"/>
      <c r="Q240" s="225"/>
      <c r="R240" s="182" t="str">
        <f ca="1">IF(ISERROR($V240),"",OFFSET('Smelter Look-up'!$C$4,$V240-4,0)&amp;"")</f>
        <v>PT Mitra Sukses Globalindo</v>
      </c>
      <c r="S240" s="181" t="str">
        <f t="shared" ca="1" si="33"/>
        <v>ID</v>
      </c>
      <c r="T240" s="181" t="str">
        <f ca="1">IF(B240="","",IF(ISERROR(MATCH($J240,SorP!$B$1:$B$6279,0)),"",INDIRECT("'SorP'!$A$"&amp;MATCH($S240&amp;$J240,SorP!C:C,0))))</f>
        <v>ID-BB</v>
      </c>
      <c r="U240" s="201"/>
      <c r="V240" s="226">
        <f>IF(C240="",NA(),IF(OR(C240="Smelter not listed",C240="Smelter not yet identified"),MATCH($B240&amp;$D240,'Smelter Look-up'!$J:$J,0),MATCH($B240&amp;$C240,'Smelter Look-up'!$J:$J,0)))</f>
        <v>501</v>
      </c>
      <c r="X240" s="227">
        <f t="shared" si="34"/>
        <v>0</v>
      </c>
      <c r="AB240" s="228" t="str">
        <f t="shared" si="35"/>
        <v>TinPT Mitra Sukses Globalindo</v>
      </c>
    </row>
    <row r="241" spans="1:28" s="227" customFormat="1" ht="201.6">
      <c r="A241" s="181" t="s">
        <v>793</v>
      </c>
      <c r="B241" s="182" t="s">
        <v>1128</v>
      </c>
      <c r="C241" s="186" t="s">
        <v>2213</v>
      </c>
      <c r="D241" s="230" t="s">
        <v>2213</v>
      </c>
      <c r="E241" s="182" t="s">
        <v>15813</v>
      </c>
      <c r="F241" s="182" t="s">
        <v>793</v>
      </c>
      <c r="G241" s="182" t="s">
        <v>15798</v>
      </c>
      <c r="H241" s="183"/>
      <c r="I241" s="184" t="str">
        <f ca="1">IF(ISERROR($V241),"",OFFSET('Smelter Look-up'!$H$4,$V241-4,0))</f>
        <v>Yuanling</v>
      </c>
      <c r="J241" s="184" t="str">
        <f ca="1">IF(ISERROR($V241),"",OFFSET('Smelter Look-up'!$I$4,$V241-4,0))</f>
        <v>Hunan Sheng</v>
      </c>
      <c r="K241" s="224"/>
      <c r="L241" s="224"/>
      <c r="M241" s="224"/>
      <c r="N241" s="224"/>
      <c r="O241" s="224" t="s">
        <v>15992</v>
      </c>
      <c r="P241" s="185"/>
      <c r="Q241" s="225"/>
      <c r="R241" s="182" t="str">
        <f ca="1">IF(ISERROR($V241),"",OFFSET('Smelter Look-up'!$C$4,$V241-4,0)&amp;"")</f>
        <v>Hunan Chenzhou Mining Co., Ltd.</v>
      </c>
      <c r="S241" s="181" t="str">
        <f t="shared" ca="1" si="33"/>
        <v>CN</v>
      </c>
      <c r="T241" s="181" t="str">
        <f ca="1">IF(B241="","",IF(ISERROR(MATCH($J241,SorP!$B$1:$B$6279,0)),"",INDIRECT("'SorP'!$A$"&amp;MATCH($S241&amp;$J241,SorP!C:C,0))))</f>
        <v>CN-HN</v>
      </c>
      <c r="U241" s="201"/>
      <c r="V241" s="226">
        <f>IF(C241="",NA(),IF(OR(C241="Smelter not listed",C241="Smelter not yet identified"),MATCH($B241&amp;$D241,'Smelter Look-up'!$J:$J,0),MATCH($B241&amp;$C241,'Smelter Look-up'!$J:$J,0)))</f>
        <v>594</v>
      </c>
      <c r="X241" s="227">
        <f t="shared" si="34"/>
        <v>0</v>
      </c>
      <c r="AB241" s="228" t="str">
        <f t="shared" si="35"/>
        <v>TungstenHunan Chenzhou Mining Co., Ltd.</v>
      </c>
    </row>
    <row r="242" spans="1:28" s="227" customFormat="1" ht="75.599999999999994">
      <c r="A242" s="181" t="s">
        <v>13818</v>
      </c>
      <c r="B242" s="182" t="s">
        <v>1128</v>
      </c>
      <c r="C242" s="186" t="s">
        <v>13817</v>
      </c>
      <c r="D242" s="230" t="s">
        <v>13817</v>
      </c>
      <c r="E242" s="182" t="s">
        <v>15855</v>
      </c>
      <c r="F242" s="182" t="s">
        <v>13818</v>
      </c>
      <c r="G242" s="182" t="s">
        <v>15798</v>
      </c>
      <c r="H242" s="183"/>
      <c r="I242" s="184" t="str">
        <f ca="1">IF(ISERROR($V242),"",OFFSET('Smelter Look-up'!$H$4,$V242-4,0))</f>
        <v>Kirovgrad</v>
      </c>
      <c r="J242" s="184" t="str">
        <f ca="1">IF(ISERROR($V242),"",OFFSET('Smelter Look-up'!$I$4,$V242-4,0))</f>
        <v>Sverdlovskaya oblast'</v>
      </c>
      <c r="K242" s="224"/>
      <c r="L242" s="224"/>
      <c r="M242" s="224"/>
      <c r="N242" s="224"/>
      <c r="O242" s="224" t="s">
        <v>15805</v>
      </c>
      <c r="P242" s="185"/>
      <c r="Q242" s="225"/>
      <c r="R242" s="182" t="str">
        <f ca="1">IF(ISERROR($V242),"",OFFSET('Smelter Look-up'!$C$4,$V242-4,0)&amp;"")</f>
        <v>JSC "Kirovgrad Hard Alloys Plant"</v>
      </c>
      <c r="S242" s="181" t="str">
        <f t="shared" ca="1" si="33"/>
        <v>RU</v>
      </c>
      <c r="T242" s="181" t="str">
        <f ca="1">IF(B242="","",IF(ISERROR(MATCH($J242,SorP!$B$1:$B$6279,0)),"",INDIRECT("'SorP'!$A$"&amp;MATCH($S242&amp;$J242,SorP!C:C,0))))</f>
        <v>RU-SVE</v>
      </c>
      <c r="U242" s="201"/>
      <c r="V242" s="226">
        <f>IF(C242="",NA(),IF(OR(C242="Smelter not listed",C242="Smelter not yet identified"),MATCH($B242&amp;$D242,'Smelter Look-up'!$J:$J,0),MATCH($B242&amp;$C242,'Smelter Look-up'!$J:$J,0)))</f>
        <v>610</v>
      </c>
      <c r="X242" s="227">
        <f t="shared" si="34"/>
        <v>0</v>
      </c>
      <c r="AB242" s="228" t="str">
        <f t="shared" si="35"/>
        <v>TungstenJSC "Kirovgrad Hard Alloys Plant"</v>
      </c>
    </row>
    <row r="243" spans="1:28" s="227" customFormat="1" ht="50.4">
      <c r="A243" s="181" t="s">
        <v>1708</v>
      </c>
      <c r="B243" s="182" t="s">
        <v>1125</v>
      </c>
      <c r="C243" s="186" t="s">
        <v>1707</v>
      </c>
      <c r="D243" s="230" t="s">
        <v>1707</v>
      </c>
      <c r="E243" s="182" t="s">
        <v>15910</v>
      </c>
      <c r="F243" s="182" t="s">
        <v>1708</v>
      </c>
      <c r="G243" s="182" t="s">
        <v>15798</v>
      </c>
      <c r="H243" s="183"/>
      <c r="I243" s="184" t="str">
        <f ca="1">IF(ISERROR($V243),"",OFFSET('Smelter Look-up'!$H$4,$V243-4,0))</f>
        <v>Dubai</v>
      </c>
      <c r="J243" s="184" t="str">
        <f ca="1">IF(ISERROR($V243),"",OFFSET('Smelter Look-up'!$I$4,$V243-4,0))</f>
        <v>Dubayy</v>
      </c>
      <c r="K243" s="224"/>
      <c r="L243" s="224"/>
      <c r="M243" s="224"/>
      <c r="N243" s="224"/>
      <c r="O243" s="224" t="s">
        <v>15910</v>
      </c>
      <c r="P243" s="185"/>
      <c r="Q243" s="225"/>
      <c r="R243" s="182" t="str">
        <f ca="1">IF(ISERROR($V243),"",OFFSET('Smelter Look-up'!$C$4,$V243-4,0)&amp;"")</f>
        <v>Kaloti Precious Metals</v>
      </c>
      <c r="S243" s="181" t="str">
        <f t="shared" ca="1" si="33"/>
        <v>AE</v>
      </c>
      <c r="T243" s="181" t="str">
        <f ca="1">IF(B243="","",IF(ISERROR(MATCH($J243,SorP!$B$1:$B$6279,0)),"",INDIRECT("'SorP'!$A$"&amp;MATCH($S243&amp;$J243,SorP!C:C,0))))</f>
        <v>AE-DU</v>
      </c>
      <c r="U243" s="201"/>
      <c r="V243" s="226">
        <f>IF(C243="",NA(),IF(OR(C243="Smelter not listed",C243="Smelter not yet identified"),MATCH($B243&amp;$D243,'Smelter Look-up'!$J:$J,0),MATCH($B243&amp;$C243,'Smelter Look-up'!$J:$J,0)))</f>
        <v>134</v>
      </c>
      <c r="X243" s="227">
        <f t="shared" si="34"/>
        <v>0</v>
      </c>
      <c r="AB243" s="228" t="str">
        <f t="shared" si="35"/>
        <v>GoldKaloti Precious Metals</v>
      </c>
    </row>
    <row r="244" spans="1:28" s="227" customFormat="1" ht="63">
      <c r="A244" s="181" t="s">
        <v>696</v>
      </c>
      <c r="B244" s="182" t="s">
        <v>1125</v>
      </c>
      <c r="C244" s="186" t="s">
        <v>2303</v>
      </c>
      <c r="D244" s="230" t="s">
        <v>2303</v>
      </c>
      <c r="E244" s="182" t="s">
        <v>15993</v>
      </c>
      <c r="F244" s="182" t="s">
        <v>696</v>
      </c>
      <c r="G244" s="182" t="s">
        <v>15798</v>
      </c>
      <c r="H244" s="183"/>
      <c r="I244" s="184" t="str">
        <f ca="1">IF(ISERROR($V244),"",OFFSET('Smelter Look-up'!$H$4,$V244-4,0))</f>
        <v>Riyadh</v>
      </c>
      <c r="J244" s="184" t="str">
        <f ca="1">IF(ISERROR($V244),"",OFFSET('Smelter Look-up'!$I$4,$V244-4,0))</f>
        <v>Ar Riyāḑ</v>
      </c>
      <c r="K244" s="224"/>
      <c r="L244" s="224"/>
      <c r="M244" s="224"/>
      <c r="N244" s="224"/>
      <c r="O244" s="224" t="s">
        <v>15994</v>
      </c>
      <c r="P244" s="185"/>
      <c r="Q244" s="225"/>
      <c r="R244" s="182" t="str">
        <f ca="1">IF(ISERROR($V244),"",OFFSET('Smelter Look-up'!$C$4,$V244-4,0)&amp;"")</f>
        <v>L'azurde Company For Jewelry</v>
      </c>
      <c r="S244" s="181" t="str">
        <f t="shared" ca="1" si="33"/>
        <v>SA</v>
      </c>
      <c r="T244" s="181" t="str">
        <f ca="1">IF(B244="","",IF(ISERROR(MATCH($J244,SorP!$B$1:$B$6279,0)),"",INDIRECT("'SorP'!$A$"&amp;MATCH($S244&amp;$J244,SorP!C:C,0))))</f>
        <v>SA-01</v>
      </c>
      <c r="U244" s="201"/>
      <c r="V244" s="226">
        <f>IF(C244="",NA(),IF(OR(C244="Smelter not listed",C244="Smelter not yet identified"),MATCH($B244&amp;$D244,'Smelter Look-up'!$J:$J,0),MATCH($B244&amp;$C244,'Smelter Look-up'!$J:$J,0)))</f>
        <v>152</v>
      </c>
      <c r="X244" s="227">
        <f t="shared" si="34"/>
        <v>0</v>
      </c>
      <c r="AB244" s="228" t="str">
        <f t="shared" si="35"/>
        <v>GoldL'azurde Company For Jewelry</v>
      </c>
    </row>
    <row r="245" spans="1:28" s="227" customFormat="1" ht="37.799999999999997">
      <c r="A245" s="181" t="s">
        <v>2509</v>
      </c>
      <c r="B245" s="182" t="s">
        <v>1125</v>
      </c>
      <c r="C245" s="186" t="s">
        <v>2508</v>
      </c>
      <c r="D245" s="230" t="s">
        <v>2508</v>
      </c>
      <c r="E245" s="182" t="s">
        <v>15858</v>
      </c>
      <c r="F245" s="182" t="s">
        <v>2509</v>
      </c>
      <c r="G245" s="182" t="s">
        <v>15798</v>
      </c>
      <c r="H245" s="183"/>
      <c r="I245" s="184" t="str">
        <f ca="1">IF(ISERROR($V245),"",OFFSET('Smelter Look-up'!$H$4,$V245-4,0))</f>
        <v>Sao Paulo</v>
      </c>
      <c r="J245" s="184" t="str">
        <f ca="1">IF(ISERROR($V245),"",OFFSET('Smelter Look-up'!$I$4,$V245-4,0))</f>
        <v>São Paulo</v>
      </c>
      <c r="K245" s="224"/>
      <c r="L245" s="224"/>
      <c r="M245" s="224"/>
      <c r="N245" s="224"/>
      <c r="O245" s="224" t="s">
        <v>15805</v>
      </c>
      <c r="P245" s="185"/>
      <c r="Q245" s="225"/>
      <c r="R245" s="182" t="str">
        <f ca="1">IF(ISERROR($V245),"",OFFSET('Smelter Look-up'!$C$4,$V245-4,0)&amp;"")</f>
        <v>Marsam Metals</v>
      </c>
      <c r="S245" s="181" t="str">
        <f t="shared" ca="1" si="33"/>
        <v>BR</v>
      </c>
      <c r="T245" s="181" t="str">
        <f ca="1">IF(B245="","",IF(ISERROR(MATCH($J245,SorP!$B$1:$B$6279,0)),"",INDIRECT("'SorP'!$A$"&amp;MATCH($S245&amp;$J245,SorP!C:C,0))))</f>
        <v>BR-SP</v>
      </c>
      <c r="U245" s="201"/>
      <c r="V245" s="226">
        <f>IF(C245="",NA(),IF(OR(C245="Smelter not listed",C245="Smelter not yet identified"),MATCH($B245&amp;$D245,'Smelter Look-up'!$J:$J,0),MATCH($B245&amp;$C245,'Smelter Look-up'!$J:$J,0)))</f>
        <v>162</v>
      </c>
      <c r="X245" s="227">
        <f t="shared" si="34"/>
        <v>0</v>
      </c>
      <c r="AB245" s="228" t="str">
        <f t="shared" si="35"/>
        <v>GoldMarsam Metals</v>
      </c>
    </row>
    <row r="246" spans="1:28" s="227" customFormat="1" ht="201.6">
      <c r="A246" s="181" t="s">
        <v>15095</v>
      </c>
      <c r="B246" s="182" t="s">
        <v>1126</v>
      </c>
      <c r="C246" s="186" t="s">
        <v>15094</v>
      </c>
      <c r="D246" s="230" t="s">
        <v>15094</v>
      </c>
      <c r="E246" s="182" t="s">
        <v>15801</v>
      </c>
      <c r="F246" s="182" t="s">
        <v>15095</v>
      </c>
      <c r="G246" s="182" t="s">
        <v>15798</v>
      </c>
      <c r="H246" s="183"/>
      <c r="I246" s="184" t="str">
        <f ca="1">IF(ISERROR($V246),"",OFFSET('Smelter Look-up'!$H$4,$V246-4,0))</f>
        <v>Pemali</v>
      </c>
      <c r="J246" s="184" t="str">
        <f ca="1">IF(ISERROR($V246),"",OFFSET('Smelter Look-up'!$I$4,$V246-4,0))</f>
        <v>Kepulauan Bangka Belitung</v>
      </c>
      <c r="K246" s="224"/>
      <c r="L246" s="224"/>
      <c r="M246" s="224"/>
      <c r="N246" s="224"/>
      <c r="O246" s="224" t="s">
        <v>15995</v>
      </c>
      <c r="P246" s="185"/>
      <c r="Q246" s="225"/>
      <c r="R246" s="182" t="str">
        <f ca="1">IF(ISERROR($V246),"",OFFSET('Smelter Look-up'!$C$4,$V246-4,0)&amp;"")</f>
        <v>PT Aries Kencana Sejahtera</v>
      </c>
      <c r="S246" s="181" t="str">
        <f t="shared" ca="1" si="33"/>
        <v>ID</v>
      </c>
      <c r="T246" s="181" t="str">
        <f ca="1">IF(B246="","",IF(ISERROR(MATCH($J246,SorP!$B$1:$B$6279,0)),"",INDIRECT("'SorP'!$A$"&amp;MATCH($S246&amp;$J246,SorP!C:C,0))))</f>
        <v>ID-BB</v>
      </c>
      <c r="U246" s="201"/>
      <c r="V246" s="226">
        <f>IF(C246="",NA(),IF(OR(C246="Smelter not listed",C246="Smelter not yet identified"),MATCH($B246&amp;$D246,'Smelter Look-up'!$J:$J,0),MATCH($B246&amp;$C246,'Smelter Look-up'!$J:$J,0)))</f>
        <v>486</v>
      </c>
      <c r="X246" s="227">
        <f t="shared" si="34"/>
        <v>0</v>
      </c>
      <c r="AB246" s="228" t="str">
        <f t="shared" si="35"/>
        <v>TinPT Aries Kencana Sejahtera</v>
      </c>
    </row>
    <row r="247" spans="1:28" s="227" customFormat="1" ht="88.2">
      <c r="A247" s="181" t="s">
        <v>15050</v>
      </c>
      <c r="B247" s="182" t="s">
        <v>1125</v>
      </c>
      <c r="C247" s="186" t="s">
        <v>15049</v>
      </c>
      <c r="D247" s="230" t="s">
        <v>15049</v>
      </c>
      <c r="E247" s="182" t="s">
        <v>15806</v>
      </c>
      <c r="F247" s="182" t="s">
        <v>15050</v>
      </c>
      <c r="G247" s="182" t="s">
        <v>15798</v>
      </c>
      <c r="H247" s="183"/>
      <c r="I247" s="184" t="str">
        <f ca="1">IF(ISERROR($V247),"",OFFSET('Smelter Look-up'!$H$4,$V247-4,0))</f>
        <v>Coimbatore</v>
      </c>
      <c r="J247" s="184" t="str">
        <f ca="1">IF(ISERROR($V247),"",OFFSET('Smelter Look-up'!$I$4,$V247-4,0))</f>
        <v>Tamil Nādu</v>
      </c>
      <c r="K247" s="224"/>
      <c r="L247" s="224"/>
      <c r="M247" s="224"/>
      <c r="N247" s="224"/>
      <c r="O247" s="224" t="s">
        <v>15805</v>
      </c>
      <c r="P247" s="185"/>
      <c r="Q247" s="225"/>
      <c r="R247" s="182" t="str">
        <f ca="1">IF(ISERROR($V247),"",OFFSET('Smelter Look-up'!$C$4,$V247-4,0)&amp;"")</f>
        <v>Emerald Jewel Industry India Limited (Unit 1)</v>
      </c>
      <c r="S247" s="181" t="str">
        <f t="shared" ca="1" si="33"/>
        <v>IN</v>
      </c>
      <c r="T247" s="181" t="str">
        <f ca="1">IF(B247="","",IF(ISERROR(MATCH($J247,SorP!$B$1:$B$6279,0)),"",INDIRECT("'SorP'!$A$"&amp;MATCH($S247&amp;$J247,SorP!C:C,0))))</f>
        <v>IN-TN</v>
      </c>
      <c r="U247" s="201"/>
      <c r="V247" s="226">
        <f>IF(C247="",NA(),IF(OR(C247="Smelter not listed",C247="Smelter not yet identified"),MATCH($B247&amp;$D247,'Smelter Look-up'!$J:$J,0),MATCH($B247&amp;$C247,'Smelter Look-up'!$J:$J,0)))</f>
        <v>76</v>
      </c>
      <c r="X247" s="227">
        <f t="shared" si="34"/>
        <v>0</v>
      </c>
      <c r="AB247" s="228" t="str">
        <f t="shared" si="35"/>
        <v>GoldEmerald Jewel Industry India Limited (Unit 1)</v>
      </c>
    </row>
    <row r="248" spans="1:28" s="227" customFormat="1" ht="201.6">
      <c r="A248" s="181" t="s">
        <v>790</v>
      </c>
      <c r="B248" s="182" t="s">
        <v>1128</v>
      </c>
      <c r="C248" s="186" t="s">
        <v>1375</v>
      </c>
      <c r="D248" s="230" t="s">
        <v>1375</v>
      </c>
      <c r="E248" s="182" t="s">
        <v>15813</v>
      </c>
      <c r="F248" s="182" t="s">
        <v>790</v>
      </c>
      <c r="G248" s="182" t="s">
        <v>15798</v>
      </c>
      <c r="H248" s="183"/>
      <c r="I248" s="184" t="str">
        <f ca="1">IF(ISERROR($V248),"",OFFSET('Smelter Look-up'!$H$4,$V248-4,0))</f>
        <v>Chaozhou</v>
      </c>
      <c r="J248" s="184" t="str">
        <f ca="1">IF(ISERROR($V248),"",OFFSET('Smelter Look-up'!$I$4,$V248-4,0))</f>
        <v>Guangdong Sheng</v>
      </c>
      <c r="K248" s="224"/>
      <c r="L248" s="224"/>
      <c r="M248" s="224"/>
      <c r="N248" s="224"/>
      <c r="O248" s="224" t="s">
        <v>15996</v>
      </c>
      <c r="P248" s="185"/>
      <c r="Q248" s="225"/>
      <c r="R248" s="182" t="str">
        <f ca="1">IF(ISERROR($V248),"",OFFSET('Smelter Look-up'!$C$4,$V248-4,0)&amp;"")</f>
        <v>Guangdong Xianglu Tungsten Co., Ltd.</v>
      </c>
      <c r="S248" s="181" t="str">
        <f t="shared" ca="1" si="33"/>
        <v>CN</v>
      </c>
      <c r="T248" s="181" t="str">
        <f ca="1">IF(B248="","",IF(ISERROR(MATCH($J248,SorP!$B$1:$B$6279,0)),"",INDIRECT("'SorP'!$A$"&amp;MATCH($S248&amp;$J248,SorP!C:C,0))))</f>
        <v>CN-GD</v>
      </c>
      <c r="U248" s="201"/>
      <c r="V248" s="226">
        <f>IF(C248="",NA(),IF(OR(C248="Smelter not listed",C248="Smelter not yet identified"),MATCH($B248&amp;$D248,'Smelter Look-up'!$J:$J,0),MATCH($B248&amp;$C248,'Smelter Look-up'!$J:$J,0)))</f>
        <v>587</v>
      </c>
      <c r="X248" s="227">
        <f t="shared" si="34"/>
        <v>0</v>
      </c>
      <c r="AB248" s="228" t="str">
        <f t="shared" si="35"/>
        <v>TungstenGuangdong Xianglu Tungsten Co., Ltd.</v>
      </c>
    </row>
    <row r="249" spans="1:28" s="227" customFormat="1" ht="75.599999999999994">
      <c r="A249" s="181" t="s">
        <v>707</v>
      </c>
      <c r="B249" s="182" t="s">
        <v>1125</v>
      </c>
      <c r="C249" s="186" t="s">
        <v>12429</v>
      </c>
      <c r="D249" s="230" t="s">
        <v>12429</v>
      </c>
      <c r="E249" s="182" t="s">
        <v>15848</v>
      </c>
      <c r="F249" s="182" t="s">
        <v>707</v>
      </c>
      <c r="G249" s="182" t="s">
        <v>15798</v>
      </c>
      <c r="H249" s="183"/>
      <c r="I249" s="184" t="str">
        <f ca="1">IF(ISERROR($V249),"",OFFSET('Smelter Look-up'!$H$4,$V249-4,0))</f>
        <v>Torreon</v>
      </c>
      <c r="J249" s="184" t="str">
        <f ca="1">IF(ISERROR($V249),"",OFFSET('Smelter Look-up'!$I$4,$V249-4,0))</f>
        <v>Coahuila de Zaragoza</v>
      </c>
      <c r="K249" s="224"/>
      <c r="L249" s="224"/>
      <c r="M249" s="224"/>
      <c r="N249" s="224"/>
      <c r="O249" s="224" t="s">
        <v>15997</v>
      </c>
      <c r="P249" s="185"/>
      <c r="Q249" s="225"/>
      <c r="R249" s="182" t="str">
        <f ca="1">IF(ISERROR($V249),"",OFFSET('Smelter Look-up'!$C$4,$V249-4,0)&amp;"")</f>
        <v>Metalurgica Met-Mex Penoles S.A. De C.V.</v>
      </c>
      <c r="S249" s="181" t="str">
        <f t="shared" ca="1" si="33"/>
        <v>MX</v>
      </c>
      <c r="T249" s="181" t="str">
        <f ca="1">IF(B249="","",IF(ISERROR(MATCH($J249,SorP!$B$1:$B$6279,0)),"",INDIRECT("'SorP'!$A$"&amp;MATCH($S249&amp;$J249,SorP!C:C,0))))</f>
        <v>MX-COA</v>
      </c>
      <c r="U249" s="201"/>
      <c r="V249" s="226">
        <f>IF(C249="",NA(),IF(OR(C249="Smelter not listed",C249="Smelter not yet identified"),MATCH($B249&amp;$D249,'Smelter Look-up'!$J:$J,0),MATCH($B249&amp;$C249,'Smelter Look-up'!$J:$J,0)))</f>
        <v>177</v>
      </c>
      <c r="X249" s="227">
        <f t="shared" si="34"/>
        <v>0</v>
      </c>
      <c r="AB249" s="228" t="str">
        <f t="shared" si="35"/>
        <v>GoldMetalurgica Met-Mex Penoles S.A. De C.V.</v>
      </c>
    </row>
    <row r="250" spans="1:28" s="227" customFormat="1" ht="63">
      <c r="A250" s="181" t="s">
        <v>13813</v>
      </c>
      <c r="B250" s="182" t="s">
        <v>1128</v>
      </c>
      <c r="C250" s="186" t="s">
        <v>2143</v>
      </c>
      <c r="D250" s="230" t="s">
        <v>2143</v>
      </c>
      <c r="E250" s="182" t="s">
        <v>15813</v>
      </c>
      <c r="F250" s="182" t="s">
        <v>13813</v>
      </c>
      <c r="G250" s="182" t="s">
        <v>15798</v>
      </c>
      <c r="H250" s="183"/>
      <c r="I250" s="184" t="str">
        <f ca="1">IF(ISERROR($V250),"",OFFSET('Smelter Look-up'!$H$4,$V250-4,0))</f>
        <v>Hezhou</v>
      </c>
      <c r="J250" s="184" t="str">
        <f ca="1">IF(ISERROR($V250),"",OFFSET('Smelter Look-up'!$I$4,$V250-4,0))</f>
        <v>Guangxi Zhuangzu Zizhiqu</v>
      </c>
      <c r="K250" s="224"/>
      <c r="L250" s="224"/>
      <c r="M250" s="224"/>
      <c r="N250" s="224"/>
      <c r="O250" s="224" t="s">
        <v>15805</v>
      </c>
      <c r="P250" s="185"/>
      <c r="Q250" s="225"/>
      <c r="R250" s="182" t="str">
        <f ca="1">IF(ISERROR($V250),"",OFFSET('Smelter Look-up'!$C$4,$V250-4,0)&amp;"")</f>
        <v>CNMC (Guangxi) PGMA Co., Ltd.</v>
      </c>
      <c r="S250" s="181" t="str">
        <f t="shared" ca="1" si="33"/>
        <v>CN</v>
      </c>
      <c r="T250" s="181" t="str">
        <f ca="1">IF(B250="","",IF(ISERROR(MATCH($J250,SorP!$B$1:$B$6279,0)),"",INDIRECT("'SorP'!$A$"&amp;MATCH($S250&amp;$J250,SorP!C:C,0))))</f>
        <v>CN-GX</v>
      </c>
      <c r="U250" s="201"/>
      <c r="V250" s="226">
        <f>IF(C250="",NA(),IF(OR(C250="Smelter not listed",C250="Smelter not yet identified"),MATCH($B250&amp;$D250,'Smelter Look-up'!$J:$J,0),MATCH($B250&amp;$C250,'Smelter Look-up'!$J:$J,0)))</f>
        <v>574</v>
      </c>
      <c r="X250" s="227">
        <f t="shared" si="34"/>
        <v>0</v>
      </c>
      <c r="AB250" s="228" t="str">
        <f t="shared" si="35"/>
        <v>TungstenCNMC (Guangxi) PGMA Co., Ltd.</v>
      </c>
    </row>
    <row r="251" spans="1:28" s="227" customFormat="1" ht="25.2">
      <c r="A251" s="181" t="s">
        <v>2321</v>
      </c>
      <c r="B251" s="182" t="s">
        <v>1125</v>
      </c>
      <c r="C251" s="186" t="s">
        <v>2320</v>
      </c>
      <c r="D251" s="230" t="s">
        <v>2320</v>
      </c>
      <c r="E251" s="182" t="s">
        <v>15806</v>
      </c>
      <c r="F251" s="182" t="s">
        <v>2321</v>
      </c>
      <c r="G251" s="182" t="s">
        <v>15798</v>
      </c>
      <c r="H251" s="183"/>
      <c r="I251" s="184" t="str">
        <f ca="1">IF(ISERROR($V251),"",OFFSET('Smelter Look-up'!$H$4,$V251-4,0))</f>
        <v>Parwanoo</v>
      </c>
      <c r="J251" s="184" t="str">
        <f ca="1">IF(ISERROR($V251),"",OFFSET('Smelter Look-up'!$I$4,$V251-4,0))</f>
        <v>Himāchal Pradesh</v>
      </c>
      <c r="K251" s="224"/>
      <c r="L251" s="224"/>
      <c r="M251" s="224"/>
      <c r="N251" s="224"/>
      <c r="O251" s="224" t="s">
        <v>15805</v>
      </c>
      <c r="P251" s="185"/>
      <c r="Q251" s="225"/>
      <c r="R251" s="182" t="str">
        <f ca="1">IF(ISERROR($V251),"",OFFSET('Smelter Look-up'!$C$4,$V251-4,0)&amp;"")</f>
        <v>Sai Refinery</v>
      </c>
      <c r="S251" s="181" t="str">
        <f t="shared" ca="1" si="33"/>
        <v>IN</v>
      </c>
      <c r="T251" s="181" t="str">
        <f ca="1">IF(B251="","",IF(ISERROR(MATCH($J251,SorP!$B$1:$B$6279,0)),"",INDIRECT("'SorP'!$A$"&amp;MATCH($S251&amp;$J251,SorP!C:C,0))))</f>
        <v>IN-HP</v>
      </c>
      <c r="U251" s="201"/>
      <c r="V251" s="226">
        <f>IF(C251="",NA(),IF(OR(C251="Smelter not listed",C251="Smelter not yet identified"),MATCH($B251&amp;$D251,'Smelter Look-up'!$J:$J,0),MATCH($B251&amp;$C251,'Smelter Look-up'!$J:$J,0)))</f>
        <v>226</v>
      </c>
      <c r="X251" s="227">
        <f t="shared" si="34"/>
        <v>0</v>
      </c>
      <c r="AB251" s="228" t="str">
        <f t="shared" si="35"/>
        <v>GoldSai Refinery</v>
      </c>
    </row>
    <row r="252" spans="1:28" s="227" customFormat="1" ht="100.8">
      <c r="A252" s="181" t="s">
        <v>15100</v>
      </c>
      <c r="B252" s="182" t="s">
        <v>1126</v>
      </c>
      <c r="C252" s="186" t="s">
        <v>15099</v>
      </c>
      <c r="D252" s="230" t="s">
        <v>15099</v>
      </c>
      <c r="E252" s="182" t="s">
        <v>15858</v>
      </c>
      <c r="F252" s="182" t="s">
        <v>15100</v>
      </c>
      <c r="G252" s="182" t="s">
        <v>15798</v>
      </c>
      <c r="H252" s="183"/>
      <c r="I252" s="184" t="str">
        <f ca="1">IF(ISERROR($V252),"",OFFSET('Smelter Look-up'!$H$4,$V252-4,0))</f>
        <v>Mogi das Cruzes</v>
      </c>
      <c r="J252" s="184" t="str">
        <f ca="1">IF(ISERROR($V252),"",OFFSET('Smelter Look-up'!$I$4,$V252-4,0))</f>
        <v>São Paulo</v>
      </c>
      <c r="K252" s="224"/>
      <c r="L252" s="224"/>
      <c r="M252" s="224"/>
      <c r="N252" s="224"/>
      <c r="O252" s="224" t="s">
        <v>15805</v>
      </c>
      <c r="P252" s="185"/>
      <c r="Q252" s="225"/>
      <c r="R252" s="182" t="str">
        <f ca="1">IF(ISERROR($V252),"",OFFSET('Smelter Look-up'!$C$4,$V252-4,0)&amp;"")</f>
        <v>Fabrica Auricchio Industria e Comercio Ltda.</v>
      </c>
      <c r="S252" s="181" t="str">
        <f t="shared" ca="1" si="33"/>
        <v>BR</v>
      </c>
      <c r="T252" s="181" t="str">
        <f ca="1">IF(B252="","",IF(ISERROR(MATCH($J252,SorP!$B$1:$B$6279,0)),"",INDIRECT("'SorP'!$A$"&amp;MATCH($S252&amp;$J252,SorP!C:C,0))))</f>
        <v>BR-SP</v>
      </c>
      <c r="U252" s="201"/>
      <c r="V252" s="226">
        <f>IF(C252="",NA(),IF(OR(C252="Smelter not listed",C252="Smelter not yet identified"),MATCH($B252&amp;$D252,'Smelter Look-up'!$J:$J,0),MATCH($B252&amp;$C252,'Smelter Look-up'!$J:$J,0)))</f>
        <v>429</v>
      </c>
      <c r="X252" s="227">
        <f t="shared" si="34"/>
        <v>0</v>
      </c>
      <c r="AB252" s="228" t="str">
        <f t="shared" si="35"/>
        <v>TinFabrica Auricchio Industria e Comercio Ltda.</v>
      </c>
    </row>
    <row r="253" spans="1:28" s="227" customFormat="1" ht="63">
      <c r="A253" s="181" t="s">
        <v>713</v>
      </c>
      <c r="B253" s="182" t="s">
        <v>1125</v>
      </c>
      <c r="C253" s="186" t="s">
        <v>2154</v>
      </c>
      <c r="D253" s="230" t="s">
        <v>2154</v>
      </c>
      <c r="E253" s="182" t="s">
        <v>15808</v>
      </c>
      <c r="F253" s="182" t="s">
        <v>713</v>
      </c>
      <c r="G253" s="182" t="s">
        <v>15798</v>
      </c>
      <c r="H253" s="183"/>
      <c r="I253" s="184" t="str">
        <f ca="1">IF(ISERROR($V253),"",OFFSET('Smelter Look-up'!$H$4,$V253-4,0))</f>
        <v>Noda</v>
      </c>
      <c r="J253" s="184" t="str">
        <f ca="1">IF(ISERROR($V253),"",OFFSET('Smelter Look-up'!$I$4,$V253-4,0))</f>
        <v>Chiba</v>
      </c>
      <c r="K253" s="224"/>
      <c r="L253" s="224"/>
      <c r="M253" s="224"/>
      <c r="N253" s="224"/>
      <c r="O253" s="224" t="s">
        <v>15998</v>
      </c>
      <c r="P253" s="185"/>
      <c r="Q253" s="225"/>
      <c r="R253" s="182" t="str">
        <f ca="1">IF(ISERROR($V253),"",OFFSET('Smelter Look-up'!$C$4,$V253-4,0)&amp;"")</f>
        <v>Nihon Material Co., Ltd.</v>
      </c>
      <c r="S253" s="181" t="str">
        <f t="shared" ca="1" si="33"/>
        <v>JP</v>
      </c>
      <c r="T253" s="181" t="str">
        <f ca="1">IF(B253="","",IF(ISERROR(MATCH($J253,SorP!$B$1:$B$6279,0)),"",INDIRECT("'SorP'!$A$"&amp;MATCH($S253&amp;$J253,SorP!C:C,0))))</f>
        <v>JP-12</v>
      </c>
      <c r="U253" s="201"/>
      <c r="V253" s="226">
        <f>IF(C253="",NA(),IF(OR(C253="Smelter not listed",C253="Smelter not yet identified"),MATCH($B253&amp;$D253,'Smelter Look-up'!$J:$J,0),MATCH($B253&amp;$C253,'Smelter Look-up'!$J:$J,0)))</f>
        <v>193</v>
      </c>
      <c r="X253" s="227">
        <f t="shared" si="34"/>
        <v>0</v>
      </c>
      <c r="AB253" s="228" t="str">
        <f t="shared" si="35"/>
        <v>GoldNihon Material Co., Ltd.</v>
      </c>
    </row>
    <row r="254" spans="1:28" s="227" customFormat="1" ht="37.799999999999997">
      <c r="A254" s="181" t="s">
        <v>2208</v>
      </c>
      <c r="B254" s="182" t="s">
        <v>1125</v>
      </c>
      <c r="C254" s="186" t="s">
        <v>2207</v>
      </c>
      <c r="D254" s="230" t="s">
        <v>2207</v>
      </c>
      <c r="E254" s="182" t="s">
        <v>15999</v>
      </c>
      <c r="F254" s="182" t="s">
        <v>2208</v>
      </c>
      <c r="G254" s="182" t="s">
        <v>15798</v>
      </c>
      <c r="H254" s="183"/>
      <c r="I254" s="184" t="str">
        <f ca="1">IF(ISERROR($V254),"",OFFSET('Smelter Look-up'!$H$4,$V254-4,0))</f>
        <v>Onehunga</v>
      </c>
      <c r="J254" s="184" t="str">
        <f ca="1">IF(ISERROR($V254),"",OFFSET('Smelter Look-up'!$I$4,$V254-4,0))</f>
        <v>Auckland</v>
      </c>
      <c r="K254" s="224"/>
      <c r="L254" s="224"/>
      <c r="M254" s="224"/>
      <c r="N254" s="224"/>
      <c r="O254" s="224" t="s">
        <v>16000</v>
      </c>
      <c r="P254" s="185"/>
      <c r="Q254" s="225"/>
      <c r="R254" s="182" t="str">
        <f ca="1">IF(ISERROR($V254),"",OFFSET('Smelter Look-up'!$C$4,$V254-4,0)&amp;"")</f>
        <v>Morris and Watson</v>
      </c>
      <c r="S254" s="181" t="str">
        <f t="shared" ca="1" si="33"/>
        <v>NZ</v>
      </c>
      <c r="T254" s="181" t="str">
        <f ca="1">IF(B254="","",IF(ISERROR(MATCH($J254,SorP!$B$1:$B$6279,0)),"",INDIRECT("'SorP'!$A$"&amp;MATCH($S254&amp;$J254,SorP!C:C,0))))</f>
        <v>NZ-AUK</v>
      </c>
      <c r="U254" s="201"/>
      <c r="V254" s="226">
        <f>IF(C254="",NA(),IF(OR(C254="Smelter not listed",C254="Smelter not yet identified"),MATCH($B254&amp;$D254,'Smelter Look-up'!$J:$J,0),MATCH($B254&amp;$C254,'Smelter Look-up'!$J:$J,0)))</f>
        <v>187</v>
      </c>
      <c r="X254" s="227">
        <f t="shared" si="34"/>
        <v>0</v>
      </c>
      <c r="AB254" s="228" t="str">
        <f t="shared" si="35"/>
        <v>GoldMorris and Watson</v>
      </c>
    </row>
    <row r="255" spans="1:28" s="227" customFormat="1" ht="63">
      <c r="A255" s="181" t="s">
        <v>1397</v>
      </c>
      <c r="B255" s="182" t="s">
        <v>1126</v>
      </c>
      <c r="C255" s="186" t="s">
        <v>1396</v>
      </c>
      <c r="D255" s="230" t="s">
        <v>1396</v>
      </c>
      <c r="E255" s="182" t="s">
        <v>15820</v>
      </c>
      <c r="F255" s="182" t="s">
        <v>1397</v>
      </c>
      <c r="G255" s="182" t="s">
        <v>15798</v>
      </c>
      <c r="H255" s="183"/>
      <c r="I255" s="184" t="str">
        <f ca="1">IF(ISERROR($V255),"",OFFSET('Smelter Look-up'!$H$4,$V255-4,0))</f>
        <v>Rosario</v>
      </c>
      <c r="J255" s="184" t="str">
        <f ca="1">IF(ISERROR($V255),"",OFFSET('Smelter Look-up'!$I$4,$V255-4,0))</f>
        <v>Cavite</v>
      </c>
      <c r="K255" s="224"/>
      <c r="L255" s="224"/>
      <c r="M255" s="224"/>
      <c r="N255" s="224"/>
      <c r="O255" s="224" t="s">
        <v>16001</v>
      </c>
      <c r="P255" s="185"/>
      <c r="Q255" s="225"/>
      <c r="R255" s="182" t="str">
        <f ca="1">IF(ISERROR($V255),"",OFFSET('Smelter Look-up'!$C$4,$V255-4,0)&amp;"")</f>
        <v>O.M. Manufacturing Philippines, Inc.</v>
      </c>
      <c r="S255" s="181" t="str">
        <f t="shared" ca="1" si="33"/>
        <v>PH</v>
      </c>
      <c r="T255" s="181" t="str">
        <f ca="1">IF(B255="","",IF(ISERROR(MATCH($J255,SorP!$B$1:$B$6279,0)),"",INDIRECT("'SorP'!$A$"&amp;MATCH($S255&amp;$J255,SorP!C:C,0))))</f>
        <v>PH-CAV</v>
      </c>
      <c r="U255" s="201"/>
      <c r="V255" s="226">
        <f>IF(C255="",NA(),IF(OR(C255="Smelter not listed",C255="Smelter not yet identified"),MATCH($B255&amp;$D255,'Smelter Look-up'!$J:$J,0),MATCH($B255&amp;$C255,'Smelter Look-up'!$J:$J,0)))</f>
        <v>480</v>
      </c>
      <c r="X255" s="227">
        <f t="shared" si="34"/>
        <v>0</v>
      </c>
      <c r="AB255" s="228" t="str">
        <f t="shared" si="35"/>
        <v>TinO.M. Manufacturing Philippines, Inc.</v>
      </c>
    </row>
    <row r="256" spans="1:28" s="227" customFormat="1" ht="37.799999999999997">
      <c r="A256" s="181" t="s">
        <v>695</v>
      </c>
      <c r="B256" s="182" t="s">
        <v>1125</v>
      </c>
      <c r="C256" s="186" t="s">
        <v>842</v>
      </c>
      <c r="D256" s="230" t="s">
        <v>842</v>
      </c>
      <c r="E256" s="182" t="s">
        <v>16002</v>
      </c>
      <c r="F256" s="182" t="s">
        <v>695</v>
      </c>
      <c r="G256" s="182" t="s">
        <v>15798</v>
      </c>
      <c r="H256" s="183"/>
      <c r="I256" s="184" t="str">
        <f ca="1">IF(ISERROR($V256),"",OFFSET('Smelter Look-up'!$H$4,$V256-4,0))</f>
        <v>Bishkek</v>
      </c>
      <c r="J256" s="184" t="str">
        <f ca="1">IF(ISERROR($V256),"",OFFSET('Smelter Look-up'!$I$4,$V256-4,0))</f>
        <v>Chüy</v>
      </c>
      <c r="K256" s="224"/>
      <c r="L256" s="224"/>
      <c r="M256" s="224"/>
      <c r="N256" s="224"/>
      <c r="O256" s="224" t="s">
        <v>16003</v>
      </c>
      <c r="P256" s="185"/>
      <c r="Q256" s="225"/>
      <c r="R256" s="182" t="str">
        <f ca="1">IF(ISERROR($V256),"",OFFSET('Smelter Look-up'!$C$4,$V256-4,0)&amp;"")</f>
        <v>Kyrgyzaltyn JSC</v>
      </c>
      <c r="S256" s="181" t="str">
        <f t="shared" ca="1" si="33"/>
        <v>KG</v>
      </c>
      <c r="T256" s="181" t="str">
        <f ca="1">IF(B256="","",IF(ISERROR(MATCH($J256,SorP!$B$1:$B$6279,0)),"",INDIRECT("'SorP'!$A$"&amp;MATCH($S256&amp;$J256,SorP!C:C,0))))</f>
        <v>KG-C</v>
      </c>
      <c r="U256" s="201"/>
      <c r="V256" s="226">
        <f>IF(C256="",NA(),IF(OR(C256="Smelter not listed",C256="Smelter not yet identified"),MATCH($B256&amp;$D256,'Smelter Look-up'!$J:$J,0),MATCH($B256&amp;$C256,'Smelter Look-up'!$J:$J,0)))</f>
        <v>148</v>
      </c>
      <c r="X256" s="227">
        <f t="shared" si="34"/>
        <v>0</v>
      </c>
      <c r="AB256" s="228" t="str">
        <f t="shared" si="35"/>
        <v>GoldKyrgyzaltyn JSC</v>
      </c>
    </row>
    <row r="257" spans="1:28" s="227" customFormat="1" ht="25.2">
      <c r="A257" s="181" t="s">
        <v>2318</v>
      </c>
      <c r="B257" s="182" t="s">
        <v>1125</v>
      </c>
      <c r="C257" s="186" t="s">
        <v>2317</v>
      </c>
      <c r="D257" s="230" t="s">
        <v>2317</v>
      </c>
      <c r="E257" s="182" t="s">
        <v>16004</v>
      </c>
      <c r="F257" s="182" t="s">
        <v>2318</v>
      </c>
      <c r="G257" s="182" t="s">
        <v>15798</v>
      </c>
      <c r="H257" s="183"/>
      <c r="I257" s="184" t="str">
        <f ca="1">IF(ISERROR($V257),"",OFFSET('Smelter Look-up'!$H$4,$V257-4,0))</f>
        <v>Vestec</v>
      </c>
      <c r="J257" s="184" t="str">
        <f ca="1">IF(ISERROR($V257),"",OFFSET('Smelter Look-up'!$I$4,$V257-4,0))</f>
        <v>Praha-západ</v>
      </c>
      <c r="K257" s="224"/>
      <c r="L257" s="224"/>
      <c r="M257" s="224"/>
      <c r="N257" s="224"/>
      <c r="O257" s="224" t="s">
        <v>16004</v>
      </c>
      <c r="P257" s="185"/>
      <c r="Q257" s="225"/>
      <c r="R257" s="182" t="str">
        <f ca="1">IF(ISERROR($V257),"",OFFSET('Smelter Look-up'!$C$4,$V257-4,0)&amp;"")</f>
        <v>SAFINA A.S.</v>
      </c>
      <c r="S257" s="181" t="str">
        <f t="shared" ca="1" si="33"/>
        <v>Unknown</v>
      </c>
      <c r="T257" s="181" t="e">
        <f ca="1">IF(B257="","",IF(ISERROR(MATCH($J257,SorP!$B$1:$B$6279,0)),"",INDIRECT("'SorP'!$A$"&amp;MATCH($S257&amp;$J257,SorP!C:C,0))))</f>
        <v>#N/A</v>
      </c>
      <c r="U257" s="201"/>
      <c r="V257" s="226">
        <f>IF(C257="",NA(),IF(OR(C257="Smelter not listed",C257="Smelter not yet identified"),MATCH($B257&amp;$D257,'Smelter Look-up'!$J:$J,0),MATCH($B257&amp;$C257,'Smelter Look-up'!$J:$J,0)))</f>
        <v>224</v>
      </c>
      <c r="X257" s="227">
        <f t="shared" si="34"/>
        <v>0</v>
      </c>
      <c r="AB257" s="228" t="str">
        <f t="shared" si="35"/>
        <v>GoldSAFINA A.S.</v>
      </c>
    </row>
    <row r="258" spans="1:28" s="227" customFormat="1" ht="50.4">
      <c r="A258" s="181" t="s">
        <v>716</v>
      </c>
      <c r="B258" s="182" t="s">
        <v>1125</v>
      </c>
      <c r="C258" s="186" t="s">
        <v>15526</v>
      </c>
      <c r="D258" s="230" t="s">
        <v>15526</v>
      </c>
      <c r="E258" s="182" t="s">
        <v>15860</v>
      </c>
      <c r="F258" s="182" t="s">
        <v>716</v>
      </c>
      <c r="G258" s="182" t="s">
        <v>15798</v>
      </c>
      <c r="H258" s="183"/>
      <c r="I258" s="184" t="str">
        <f ca="1">IF(ISERROR($V258),"",OFFSET('Smelter Look-up'!$H$4,$V258-4,0))</f>
        <v>Geneva</v>
      </c>
      <c r="J258" s="184" t="str">
        <f ca="1">IF(ISERROR($V258),"",OFFSET('Smelter Look-up'!$I$4,$V258-4,0))</f>
        <v>Genève</v>
      </c>
      <c r="K258" s="224"/>
      <c r="L258" s="224"/>
      <c r="M258" s="224"/>
      <c r="N258" s="224"/>
      <c r="O258" s="224" t="s">
        <v>16005</v>
      </c>
      <c r="P258" s="185"/>
      <c r="Q258" s="225"/>
      <c r="R258" s="182" t="str">
        <f ca="1">IF(ISERROR($V258),"",OFFSET('Smelter Look-up'!$C$4,$V258-4,0)&amp;"")</f>
        <v>MKS PAMP SA</v>
      </c>
      <c r="S258" s="181" t="str">
        <f t="shared" ca="1" si="33"/>
        <v>CH</v>
      </c>
      <c r="T258" s="181" t="str">
        <f ca="1">IF(B258="","",IF(ISERROR(MATCH($J258,SorP!$B$1:$B$6279,0)),"",INDIRECT("'SorP'!$A$"&amp;MATCH($S258&amp;$J258,SorP!C:C,0))))</f>
        <v>CH-GE</v>
      </c>
      <c r="U258" s="201"/>
      <c r="V258" s="226">
        <f>IF(C258="",NA(),IF(OR(C258="Smelter not listed",C258="Smelter not yet identified"),MATCH($B258&amp;$D258,'Smelter Look-up'!$J:$J,0),MATCH($B258&amp;$C258,'Smelter Look-up'!$J:$J,0)))</f>
        <v>184</v>
      </c>
      <c r="X258" s="227">
        <f t="shared" si="34"/>
        <v>0</v>
      </c>
      <c r="AB258" s="228" t="str">
        <f t="shared" si="35"/>
        <v>GoldMKS PAMP SA</v>
      </c>
    </row>
    <row r="259" spans="1:28" s="227" customFormat="1" ht="63">
      <c r="A259" s="181" t="s">
        <v>682</v>
      </c>
      <c r="B259" s="182" t="s">
        <v>1125</v>
      </c>
      <c r="C259" s="186" t="s">
        <v>1223</v>
      </c>
      <c r="D259" s="230" t="s">
        <v>1223</v>
      </c>
      <c r="E259" s="182" t="s">
        <v>15808</v>
      </c>
      <c r="F259" s="182" t="s">
        <v>682</v>
      </c>
      <c r="G259" s="182" t="s">
        <v>15798</v>
      </c>
      <c r="H259" s="183"/>
      <c r="I259" s="184" t="str">
        <f ca="1">IF(ISERROR($V259),"",OFFSET('Smelter Look-up'!$H$4,$V259-4,0))</f>
        <v>Soka</v>
      </c>
      <c r="J259" s="184" t="str">
        <f ca="1">IF(ISERROR($V259),"",OFFSET('Smelter Look-up'!$I$4,$V259-4,0))</f>
        <v>Saitama</v>
      </c>
      <c r="K259" s="224"/>
      <c r="L259" s="224"/>
      <c r="M259" s="224"/>
      <c r="N259" s="224"/>
      <c r="O259" s="224" t="s">
        <v>16006</v>
      </c>
      <c r="P259" s="185"/>
      <c r="Q259" s="225"/>
      <c r="R259" s="182" t="str">
        <f ca="1">IF(ISERROR($V259),"",OFFSET('Smelter Look-up'!$C$4,$V259-4,0)&amp;"")</f>
        <v>Ishifuku Metal Industry Co., Ltd.</v>
      </c>
      <c r="S259" s="181" t="str">
        <f t="shared" ca="1" si="33"/>
        <v>JP</v>
      </c>
      <c r="T259" s="181" t="str">
        <f ca="1">IF(B259="","",IF(ISERROR(MATCH($J259,SorP!$B$1:$B$6279,0)),"",INDIRECT("'SorP'!$A$"&amp;MATCH($S259&amp;$J259,SorP!C:C,0))))</f>
        <v>JP-11</v>
      </c>
      <c r="U259" s="201"/>
      <c r="V259" s="226">
        <f>IF(C259="",NA(),IF(OR(C259="Smelter not listed",C259="Smelter not yet identified"),MATCH($B259&amp;$D259,'Smelter Look-up'!$J:$J,0),MATCH($B259&amp;$C259,'Smelter Look-up'!$J:$J,0)))</f>
        <v>118</v>
      </c>
      <c r="X259" s="227">
        <f t="shared" si="34"/>
        <v>0</v>
      </c>
      <c r="AB259" s="228" t="str">
        <f t="shared" si="35"/>
        <v>GoldIshifuku Metal Industry Co., Ltd.</v>
      </c>
    </row>
    <row r="260" spans="1:28" s="227" customFormat="1" ht="37.799999999999997">
      <c r="A260" s="181" t="s">
        <v>1817</v>
      </c>
      <c r="B260" s="182" t="s">
        <v>1126</v>
      </c>
      <c r="C260" s="186" t="s">
        <v>15534</v>
      </c>
      <c r="D260" s="230" t="s">
        <v>15534</v>
      </c>
      <c r="E260" s="182" t="s">
        <v>15829</v>
      </c>
      <c r="F260" s="182" t="s">
        <v>1817</v>
      </c>
      <c r="G260" s="182" t="s">
        <v>15798</v>
      </c>
      <c r="H260" s="183"/>
      <c r="I260" s="184" t="str">
        <f ca="1">IF(ISERROR($V260),"",OFFSET('Smelter Look-up'!$H$4,$V260-4,0))</f>
        <v>Berango</v>
      </c>
      <c r="J260" s="184" t="str">
        <f ca="1">IF(ISERROR($V260),"",OFFSET('Smelter Look-up'!$I$4,$V260-4,0))</f>
        <v>Bizkaia</v>
      </c>
      <c r="K260" s="224"/>
      <c r="L260" s="224"/>
      <c r="M260" s="224"/>
      <c r="N260" s="224"/>
      <c r="O260" s="224" t="s">
        <v>15829</v>
      </c>
      <c r="P260" s="185"/>
      <c r="Q260" s="225"/>
      <c r="R260" s="182" t="str">
        <f ca="1">IF(ISERROR($V260),"",OFFSET('Smelter Look-up'!$C$4,$V260-4,0)&amp;"")</f>
        <v>Aurubis Berango</v>
      </c>
      <c r="S260" s="181" t="str">
        <f t="shared" ca="1" si="33"/>
        <v>ES</v>
      </c>
      <c r="T260" s="181" t="str">
        <f ca="1">IF(B260="","",IF(ISERROR(MATCH($J260,SorP!$B$1:$B$6279,0)),"",INDIRECT("'SorP'!$A$"&amp;MATCH($S260&amp;$J260,SorP!C:C,0))))</f>
        <v>ES-BI</v>
      </c>
      <c r="U260" s="201"/>
      <c r="V260" s="226">
        <f>IF(C260="",NA(),IF(OR(C260="Smelter not listed",C260="Smelter not yet identified"),MATCH($B260&amp;$D260,'Smelter Look-up'!$J:$J,0),MATCH($B260&amp;$C260,'Smelter Look-up'!$J:$J,0)))</f>
        <v>395</v>
      </c>
      <c r="X260" s="227">
        <f t="shared" si="34"/>
        <v>0</v>
      </c>
      <c r="AB260" s="228" t="str">
        <f t="shared" si="35"/>
        <v>TinAurubis Berango</v>
      </c>
    </row>
    <row r="261" spans="1:28" s="227" customFormat="1" ht="88.2">
      <c r="A261" s="181" t="s">
        <v>653</v>
      </c>
      <c r="B261" s="182" t="s">
        <v>1125</v>
      </c>
      <c r="C261" s="186" t="s">
        <v>12428</v>
      </c>
      <c r="D261" s="230" t="s">
        <v>12428</v>
      </c>
      <c r="E261" s="182" t="s">
        <v>15858</v>
      </c>
      <c r="F261" s="182" t="s">
        <v>653</v>
      </c>
      <c r="G261" s="182" t="s">
        <v>15798</v>
      </c>
      <c r="H261" s="183"/>
      <c r="I261" s="184" t="str">
        <f ca="1">IF(ISERROR($V261),"",OFFSET('Smelter Look-up'!$H$4,$V261-4,0))</f>
        <v>Nova Lima</v>
      </c>
      <c r="J261" s="184" t="str">
        <f ca="1">IF(ISERROR($V261),"",OFFSET('Smelter Look-up'!$I$4,$V261-4,0))</f>
        <v>Minas Gerais</v>
      </c>
      <c r="K261" s="224"/>
      <c r="L261" s="224"/>
      <c r="M261" s="224"/>
      <c r="N261" s="224"/>
      <c r="O261" s="224" t="s">
        <v>16007</v>
      </c>
      <c r="P261" s="185"/>
      <c r="Q261" s="225"/>
      <c r="R261" s="182" t="str">
        <f ca="1">IF(ISERROR($V261),"",OFFSET('Smelter Look-up'!$C$4,$V261-4,0)&amp;"")</f>
        <v>AngloGold Ashanti Corrego do Sitio Mineracao</v>
      </c>
      <c r="S261" s="181" t="str">
        <f t="shared" ref="S261" ca="1" si="36">IF(B261="","",IF(ISERROR(MATCH($E261,CL,0)),"Unknown",INDIRECT("'C'!$A$"&amp;MATCH($E261,CL,0)+1)))</f>
        <v>BR</v>
      </c>
      <c r="T261" s="181" t="str">
        <f ca="1">IF(B261="","",IF(ISERROR(MATCH($J261,SorP!$B$1:$B$6279,0)),"",INDIRECT("'SorP'!$A$"&amp;MATCH($S261&amp;$J261,SorP!C:C,0))))</f>
        <v>BR-MG</v>
      </c>
      <c r="U261" s="201"/>
      <c r="V261" s="226">
        <f>IF(C261="",NA(),IF(OR(C261="Smelter not listed",C261="Smelter not yet identified"),MATCH($B261&amp;$D261,'Smelter Look-up'!$J:$J,0),MATCH($B261&amp;$C261,'Smelter Look-up'!$J:$J,0)))</f>
        <v>23</v>
      </c>
      <c r="X261" s="227">
        <f t="shared" ref="X261" si="37">IF(AND(C261="Smelter not listed",OR(LEN(D261)=0,LEN(E261)=0)),1,0)</f>
        <v>0</v>
      </c>
      <c r="AB261" s="228" t="str">
        <f t="shared" ref="AB261" si="38">B261&amp;C261</f>
        <v>GoldAngloGold Ashanti Corrego do Sitio Mineracao</v>
      </c>
    </row>
    <row r="262" spans="1:28" s="227" customFormat="1" ht="189">
      <c r="A262" s="181" t="s">
        <v>138</v>
      </c>
      <c r="B262" s="182" t="s">
        <v>1128</v>
      </c>
      <c r="C262" s="186" t="s">
        <v>157</v>
      </c>
      <c r="D262" s="230" t="s">
        <v>157</v>
      </c>
      <c r="E262" s="182" t="s">
        <v>15813</v>
      </c>
      <c r="F262" s="182" t="s">
        <v>138</v>
      </c>
      <c r="G262" s="182" t="s">
        <v>15798</v>
      </c>
      <c r="H262" s="183"/>
      <c r="I262" s="184" t="str">
        <f ca="1">IF(ISERROR($V262),"",OFFSET('Smelter Look-up'!$H$4,$V262-4,0))</f>
        <v>Xiushui</v>
      </c>
      <c r="J262" s="184" t="str">
        <f ca="1">IF(ISERROR($V262),"",OFFSET('Smelter Look-up'!$I$4,$V262-4,0))</f>
        <v>Jiangxi Sheng</v>
      </c>
      <c r="K262" s="224"/>
      <c r="L262" s="224"/>
      <c r="M262" s="224"/>
      <c r="N262" s="224"/>
      <c r="O262" s="224" t="s">
        <v>16008</v>
      </c>
      <c r="P262" s="185"/>
      <c r="Q262" s="225"/>
      <c r="R262" s="182" t="str">
        <f ca="1">IF(ISERROR($V262),"",OFFSET('Smelter Look-up'!$C$4,$V262-4,0)&amp;"")</f>
        <v>Jiangxi Gan Bei Tungsten Co., Ltd.</v>
      </c>
      <c r="S262" s="181" t="str">
        <f t="shared" ref="S262:S293" ca="1" si="39">IF(B262="","",IF(ISERROR(MATCH($E262,CL,0)),"Unknown",INDIRECT("'C'!$A$"&amp;MATCH($E262,CL,0)+1)))</f>
        <v>CN</v>
      </c>
      <c r="T262" s="181" t="str">
        <f ca="1">IF(B262="","",IF(ISERROR(MATCH($J262,SorP!$B$1:$B$6279,0)),"",INDIRECT("'SorP'!$A$"&amp;MATCH($S262&amp;$J262,SorP!C:C,0))))</f>
        <v>CN-JX</v>
      </c>
      <c r="U262" s="201"/>
      <c r="V262" s="226">
        <f>IF(C262="",NA(),IF(OR(C262="Smelter not listed",C262="Smelter not yet identified"),MATCH($B262&amp;$D262,'Smelter Look-up'!$J:$J,0),MATCH($B262&amp;$C262,'Smelter Look-up'!$J:$J,0)))</f>
        <v>602</v>
      </c>
      <c r="X262" s="227">
        <f t="shared" ref="X262:X293" si="40">IF(AND(C262="Smelter not listed",OR(LEN(D262)=0,LEN(E262)=0)),1,0)</f>
        <v>0</v>
      </c>
      <c r="AB262" s="228" t="str">
        <f t="shared" ref="AB262:AB293" si="41">B262&amp;C262</f>
        <v>TungstenJiangxi Gan Bei Tungsten Co., Ltd.</v>
      </c>
    </row>
    <row r="263" spans="1:28" s="227" customFormat="1" ht="88.2">
      <c r="A263" s="181" t="s">
        <v>16009</v>
      </c>
      <c r="B263" s="182" t="s">
        <v>1125</v>
      </c>
      <c r="C263" s="186" t="s">
        <v>2532</v>
      </c>
      <c r="D263" s="230" t="s">
        <v>2532</v>
      </c>
      <c r="E263" s="182" t="s">
        <v>15858</v>
      </c>
      <c r="F263" s="182" t="s">
        <v>16009</v>
      </c>
      <c r="G263" s="182" t="s">
        <v>15798</v>
      </c>
      <c r="H263" s="183"/>
      <c r="I263" s="184" t="str">
        <f ca="1">IF(ISERROR($V263),"",OFFSET('Smelter Look-up'!$H$4,$V263-4,0))</f>
        <v/>
      </c>
      <c r="J263" s="184" t="str">
        <f ca="1">IF(ISERROR($V263),"",OFFSET('Smelter Look-up'!$I$4,$V263-4,0))</f>
        <v/>
      </c>
      <c r="K263" s="224"/>
      <c r="L263" s="224"/>
      <c r="M263" s="224"/>
      <c r="N263" s="224"/>
      <c r="O263" s="224" t="s">
        <v>15805</v>
      </c>
      <c r="P263" s="185"/>
      <c r="Q263" s="225"/>
      <c r="R263" s="182" t="str">
        <f ca="1">IF(ISERROR($V263),"",OFFSET('Smelter Look-up'!$C$4,$V263-4,0)&amp;"")</f>
        <v/>
      </c>
      <c r="S263" s="181" t="str">
        <f t="shared" ca="1" si="39"/>
        <v>BR</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si="40"/>
        <v>0</v>
      </c>
      <c r="AB263" s="228" t="str">
        <f t="shared" si="41"/>
        <v>GoldWhite Solder Metalurgia e Mineracao Ltda.</v>
      </c>
    </row>
    <row r="264" spans="1:28" s="227" customFormat="1" ht="201.6">
      <c r="A264" s="181" t="s">
        <v>15536</v>
      </c>
      <c r="B264" s="182" t="s">
        <v>1126</v>
      </c>
      <c r="C264" s="186" t="s">
        <v>15535</v>
      </c>
      <c r="D264" s="230" t="s">
        <v>15535</v>
      </c>
      <c r="E264" s="182" t="s">
        <v>15801</v>
      </c>
      <c r="F264" s="182" t="s">
        <v>15536</v>
      </c>
      <c r="G264" s="182" t="s">
        <v>15798</v>
      </c>
      <c r="H264" s="183"/>
      <c r="I264" s="184" t="str">
        <f ca="1">IF(ISERROR($V264),"",OFFSET('Smelter Look-up'!$H$4,$V264-4,0))</f>
        <v>Sungailiat</v>
      </c>
      <c r="J264" s="184" t="str">
        <f ca="1">IF(ISERROR($V264),"",OFFSET('Smelter Look-up'!$I$4,$V264-4,0))</f>
        <v>Kepulauan Bangka Belitung</v>
      </c>
      <c r="K264" s="224"/>
      <c r="L264" s="224"/>
      <c r="M264" s="224"/>
      <c r="N264" s="224"/>
      <c r="O264" s="224" t="s">
        <v>16010</v>
      </c>
      <c r="P264" s="185"/>
      <c r="Q264" s="225"/>
      <c r="R264" s="182" t="str">
        <f ca="1">IF(ISERROR($V264),"",OFFSET('Smelter Look-up'!$C$4,$V264-4,0)&amp;"")</f>
        <v>CV Ayi Jaya</v>
      </c>
      <c r="S264" s="181" t="str">
        <f t="shared" ca="1" si="39"/>
        <v>ID</v>
      </c>
      <c r="T264" s="181" t="str">
        <f ca="1">IF(B264="","",IF(ISERROR(MATCH($J264,SorP!$B$1:$B$6279,0)),"",INDIRECT("'SorP'!$A$"&amp;MATCH($S264&amp;$J264,SorP!C:C,0))))</f>
        <v>ID-BB</v>
      </c>
      <c r="U264" s="201"/>
      <c r="V264" s="226">
        <f>IF(C264="",NA(),IF(OR(C264="Smelter not listed",C264="Smelter not yet identified"),MATCH($B264&amp;$D264,'Smelter Look-up'!$J:$J,0),MATCH($B264&amp;$C264,'Smelter Look-up'!$J:$J,0)))</f>
        <v>412</v>
      </c>
      <c r="X264" s="227">
        <f t="shared" si="40"/>
        <v>0</v>
      </c>
      <c r="AB264" s="228" t="str">
        <f t="shared" si="41"/>
        <v>TinCV Ayi Jaya</v>
      </c>
    </row>
    <row r="265" spans="1:28" s="227" customFormat="1" ht="50.4">
      <c r="A265" s="181" t="s">
        <v>13789</v>
      </c>
      <c r="B265" s="182" t="s">
        <v>1125</v>
      </c>
      <c r="C265" s="186" t="s">
        <v>13788</v>
      </c>
      <c r="D265" s="230" t="s">
        <v>13788</v>
      </c>
      <c r="E265" s="182" t="s">
        <v>15910</v>
      </c>
      <c r="F265" s="182" t="s">
        <v>13789</v>
      </c>
      <c r="G265" s="182" t="s">
        <v>15798</v>
      </c>
      <c r="H265" s="183"/>
      <c r="I265" s="184" t="str">
        <f ca="1">IF(ISERROR($V265),"",OFFSET('Smelter Look-up'!$H$4,$V265-4,0))</f>
        <v>Fujairah</v>
      </c>
      <c r="J265" s="184" t="str">
        <f ca="1">IF(ISERROR($V265),"",OFFSET('Smelter Look-up'!$I$4,$V265-4,0))</f>
        <v>Al Fujayrah</v>
      </c>
      <c r="K265" s="224"/>
      <c r="L265" s="224"/>
      <c r="M265" s="224"/>
      <c r="N265" s="224"/>
      <c r="O265" s="224" t="s">
        <v>15805</v>
      </c>
      <c r="P265" s="185"/>
      <c r="Q265" s="225"/>
      <c r="R265" s="182" t="str">
        <f ca="1">IF(ISERROR($V265),"",OFFSET('Smelter Look-up'!$C$4,$V265-4,0)&amp;"")</f>
        <v>Fujairah Gold FZC</v>
      </c>
      <c r="S265" s="181" t="str">
        <f t="shared" ca="1" si="39"/>
        <v>AE</v>
      </c>
      <c r="T265" s="181" t="str">
        <f ca="1">IF(B265="","",IF(ISERROR(MATCH($J265,SorP!$B$1:$B$6279,0)),"",INDIRECT("'SorP'!$A$"&amp;MATCH($S265&amp;$J265,SorP!C:C,0))))</f>
        <v>AE-FU</v>
      </c>
      <c r="U265" s="201"/>
      <c r="V265" s="226">
        <f>IF(C265="",NA(),IF(OR(C265="Smelter not listed",C265="Smelter not yet identified"),MATCH($B265&amp;$D265,'Smelter Look-up'!$J:$J,0),MATCH($B265&amp;$C265,'Smelter Look-up'!$J:$J,0)))</f>
        <v>84</v>
      </c>
      <c r="X265" s="227">
        <f t="shared" si="40"/>
        <v>0</v>
      </c>
      <c r="AB265" s="228" t="str">
        <f t="shared" si="41"/>
        <v>GoldFujairah Gold FZC</v>
      </c>
    </row>
    <row r="266" spans="1:28" s="227" customFormat="1" ht="88.2">
      <c r="A266" s="181" t="s">
        <v>739</v>
      </c>
      <c r="B266" s="182" t="s">
        <v>1125</v>
      </c>
      <c r="C266" s="186" t="s">
        <v>2488</v>
      </c>
      <c r="D266" s="230" t="s">
        <v>2488</v>
      </c>
      <c r="E266" s="182" t="s">
        <v>16011</v>
      </c>
      <c r="F266" s="182" t="s">
        <v>739</v>
      </c>
      <c r="G266" s="182" t="s">
        <v>15798</v>
      </c>
      <c r="H266" s="183"/>
      <c r="I266" s="184" t="str">
        <f ca="1">IF(ISERROR($V266),"",OFFSET('Smelter Look-up'!$H$4,$V266-4,0))</f>
        <v>Newburn</v>
      </c>
      <c r="J266" s="184" t="str">
        <f ca="1">IF(ISERROR($V266),"",OFFSET('Smelter Look-up'!$I$4,$V266-4,0))</f>
        <v>Western Australia</v>
      </c>
      <c r="K266" s="224"/>
      <c r="L266" s="224"/>
      <c r="M266" s="224"/>
      <c r="N266" s="224"/>
      <c r="O266" s="224" t="s">
        <v>16012</v>
      </c>
      <c r="P266" s="185"/>
      <c r="Q266" s="225"/>
      <c r="R266" s="182" t="str">
        <f ca="1">IF(ISERROR($V266),"",OFFSET('Smelter Look-up'!$C$4,$V266-4,0)&amp;"")</f>
        <v>Western Australian Mint (T/a The Perth Mint)</v>
      </c>
      <c r="S266" s="181" t="str">
        <f t="shared" ca="1" si="39"/>
        <v>AU</v>
      </c>
      <c r="T266" s="181" t="str">
        <f ca="1">IF(B266="","",IF(ISERROR(MATCH($J266,SorP!$B$1:$B$6279,0)),"",INDIRECT("'SorP'!$A$"&amp;MATCH($S266&amp;$J266,SorP!C:C,0))))</f>
        <v>AU-WA</v>
      </c>
      <c r="U266" s="201"/>
      <c r="V266" s="226">
        <f>IF(C266="",NA(),IF(OR(C266="Smelter not listed",C266="Smelter not yet identified"),MATCH($B266&amp;$D266,'Smelter Look-up'!$J:$J,0),MATCH($B266&amp;$C266,'Smelter Look-up'!$J:$J,0)))</f>
        <v>297</v>
      </c>
      <c r="X266" s="227">
        <f t="shared" si="40"/>
        <v>0</v>
      </c>
      <c r="AB266" s="228" t="str">
        <f t="shared" si="41"/>
        <v>GoldWestern Australian Mint (T/a The Perth Mint)</v>
      </c>
    </row>
    <row r="267" spans="1:28" s="227" customFormat="1" ht="37.799999999999997">
      <c r="A267" s="181" t="s">
        <v>735</v>
      </c>
      <c r="B267" s="182" t="s">
        <v>1125</v>
      </c>
      <c r="C267" s="186" t="s">
        <v>610</v>
      </c>
      <c r="D267" s="230" t="s">
        <v>610</v>
      </c>
      <c r="E267" s="182" t="s">
        <v>15819</v>
      </c>
      <c r="F267" s="182" t="s">
        <v>735</v>
      </c>
      <c r="G267" s="182" t="s">
        <v>15798</v>
      </c>
      <c r="H267" s="183"/>
      <c r="I267" s="184" t="str">
        <f ca="1">IF(ISERROR($V267),"",OFFSET('Smelter Look-up'!$H$4,$V267-4,0))</f>
        <v>Asan</v>
      </c>
      <c r="J267" s="184" t="str">
        <f ca="1">IF(ISERROR($V267),"",OFFSET('Smelter Look-up'!$I$4,$V267-4,0))</f>
        <v>Chungcheongnam-do</v>
      </c>
      <c r="K267" s="224"/>
      <c r="L267" s="224"/>
      <c r="M267" s="224"/>
      <c r="N267" s="224"/>
      <c r="O267" s="224" t="s">
        <v>16013</v>
      </c>
      <c r="P267" s="185"/>
      <c r="Q267" s="225"/>
      <c r="R267" s="182" t="str">
        <f ca="1">IF(ISERROR($V267),"",OFFSET('Smelter Look-up'!$C$4,$V267-4,0)&amp;"")</f>
        <v>Torecom</v>
      </c>
      <c r="S267" s="181" t="str">
        <f t="shared" ca="1" si="39"/>
        <v>KR</v>
      </c>
      <c r="T267" s="181" t="str">
        <f ca="1">IF(B267="","",IF(ISERROR(MATCH($J267,SorP!$B$1:$B$6279,0)),"",INDIRECT("'SorP'!$A$"&amp;MATCH($S267&amp;$J267,SorP!C:C,0))))</f>
        <v>KR-44</v>
      </c>
      <c r="U267" s="201"/>
      <c r="V267" s="226">
        <f>IF(C267="",NA(),IF(OR(C267="Smelter not listed",C267="Smelter not yet identified"),MATCH($B267&amp;$D267,'Smelter Look-up'!$J:$J,0),MATCH($B267&amp;$C267,'Smelter Look-up'!$J:$J,0)))</f>
        <v>288</v>
      </c>
      <c r="X267" s="227">
        <f t="shared" si="40"/>
        <v>0</v>
      </c>
      <c r="AB267" s="228" t="str">
        <f t="shared" si="41"/>
        <v>GoldTorecom</v>
      </c>
    </row>
    <row r="268" spans="1:28" s="227" customFormat="1" ht="63">
      <c r="A268" s="181" t="s">
        <v>13873</v>
      </c>
      <c r="B268" s="182" t="s">
        <v>1128</v>
      </c>
      <c r="C268" s="186" t="s">
        <v>13858</v>
      </c>
      <c r="D268" s="230" t="s">
        <v>13858</v>
      </c>
      <c r="E268" s="182" t="s">
        <v>15855</v>
      </c>
      <c r="F268" s="182" t="s">
        <v>13873</v>
      </c>
      <c r="G268" s="182" t="s">
        <v>15798</v>
      </c>
      <c r="H268" s="183"/>
      <c r="I268" s="184" t="str">
        <f ca="1">IF(ISERROR($V268),"",OFFSET('Smelter Look-up'!$H$4,$V268-4,0))</f>
        <v>Kopeysk</v>
      </c>
      <c r="J268" s="184" t="str">
        <f ca="1">IF(ISERROR($V268),"",OFFSET('Smelter Look-up'!$I$4,$V268-4,0))</f>
        <v>Chelyabinskaya Oblast'</v>
      </c>
      <c r="K268" s="224"/>
      <c r="L268" s="224"/>
      <c r="M268" s="224"/>
      <c r="N268" s="224"/>
      <c r="O268" s="224" t="s">
        <v>15805</v>
      </c>
      <c r="P268" s="185"/>
      <c r="Q268" s="225"/>
      <c r="R268" s="182" t="str">
        <f ca="1">IF(ISERROR($V268),"",OFFSET('Smelter Look-up'!$C$4,$V268-4,0)&amp;"")</f>
        <v>NPP Tyazhmetprom LLC</v>
      </c>
      <c r="S268" s="181" t="str">
        <f t="shared" ca="1" si="39"/>
        <v>RU</v>
      </c>
      <c r="T268" s="181" t="str">
        <f ca="1">IF(B268="","",IF(ISERROR(MATCH($J268,SorP!$B$1:$B$6279,0)),"",INDIRECT("'SorP'!$A$"&amp;MATCH($S268&amp;$J268,SorP!C:C,0))))</f>
        <v>RU-CHE</v>
      </c>
      <c r="U268" s="201"/>
      <c r="V268" s="226">
        <f>IF(C268="",NA(),IF(OR(C268="Smelter not listed",C268="Smelter not yet identified"),MATCH($B268&amp;$D268,'Smelter Look-up'!$J:$J,0),MATCH($B268&amp;$C268,'Smelter Look-up'!$J:$J,0)))</f>
        <v>622</v>
      </c>
      <c r="X268" s="227">
        <f t="shared" si="40"/>
        <v>0</v>
      </c>
      <c r="AB268" s="228" t="str">
        <f t="shared" si="41"/>
        <v>TungstenNPP Tyazhmetprom LLC</v>
      </c>
    </row>
    <row r="269" spans="1:28" s="227" customFormat="1" ht="214.2">
      <c r="A269" s="181" t="s">
        <v>1815</v>
      </c>
      <c r="B269" s="182" t="s">
        <v>1126</v>
      </c>
      <c r="C269" s="186" t="s">
        <v>15533</v>
      </c>
      <c r="D269" s="230" t="s">
        <v>15533</v>
      </c>
      <c r="E269" s="182" t="s">
        <v>16014</v>
      </c>
      <c r="F269" s="182" t="s">
        <v>1815</v>
      </c>
      <c r="G269" s="182" t="s">
        <v>15798</v>
      </c>
      <c r="H269" s="183"/>
      <c r="I269" s="184" t="str">
        <f ca="1">IF(ISERROR($V269),"",OFFSET('Smelter Look-up'!$H$4,$V269-4,0))</f>
        <v>Beerse</v>
      </c>
      <c r="J269" s="184" t="str">
        <f ca="1">IF(ISERROR($V269),"",OFFSET('Smelter Look-up'!$I$4,$V269-4,0))</f>
        <v>Antwerpen</v>
      </c>
      <c r="K269" s="224"/>
      <c r="L269" s="224"/>
      <c r="M269" s="224"/>
      <c r="N269" s="224"/>
      <c r="O269" s="224" t="s">
        <v>16015</v>
      </c>
      <c r="P269" s="185"/>
      <c r="Q269" s="225"/>
      <c r="R269" s="182" t="str">
        <f ca="1">IF(ISERROR($V269),"",OFFSET('Smelter Look-up'!$C$4,$V269-4,0)&amp;"")</f>
        <v>Aurubis Beerse</v>
      </c>
      <c r="S269" s="181" t="str">
        <f t="shared" ca="1" si="39"/>
        <v>BE</v>
      </c>
      <c r="T269" s="181" t="str">
        <f ca="1">IF(B269="","",IF(ISERROR(MATCH($J269,SorP!$B$1:$B$6279,0)),"",INDIRECT("'SorP'!$A$"&amp;MATCH($S269&amp;$J269,SorP!C:C,0))))</f>
        <v>BE-VAN</v>
      </c>
      <c r="U269" s="201"/>
      <c r="V269" s="226">
        <f>IF(C269="",NA(),IF(OR(C269="Smelter not listed",C269="Smelter not yet identified"),MATCH($B269&amp;$D269,'Smelter Look-up'!$J:$J,0),MATCH($B269&amp;$C269,'Smelter Look-up'!$J:$J,0)))</f>
        <v>394</v>
      </c>
      <c r="X269" s="227">
        <f t="shared" si="40"/>
        <v>0</v>
      </c>
      <c r="AB269" s="228" t="str">
        <f t="shared" si="41"/>
        <v>TinAurubis Beerse</v>
      </c>
    </row>
    <row r="270" spans="1:28" s="227" customFormat="1" ht="214.2">
      <c r="A270" s="181" t="s">
        <v>1841</v>
      </c>
      <c r="B270" s="182" t="s">
        <v>1128</v>
      </c>
      <c r="C270" s="186" t="s">
        <v>1840</v>
      </c>
      <c r="D270" s="230" t="s">
        <v>1840</v>
      </c>
      <c r="E270" s="182" t="s">
        <v>15804</v>
      </c>
      <c r="F270" s="182" t="s">
        <v>1841</v>
      </c>
      <c r="G270" s="182" t="s">
        <v>15798</v>
      </c>
      <c r="H270" s="183"/>
      <c r="I270" s="184" t="str">
        <f ca="1">IF(ISERROR($V270),"",OFFSET('Smelter Look-up'!$H$4,$V270-4,0))</f>
        <v>Depew</v>
      </c>
      <c r="J270" s="184" t="str">
        <f ca="1">IF(ISERROR($V270),"",OFFSET('Smelter Look-up'!$I$4,$V270-4,0))</f>
        <v>New York</v>
      </c>
      <c r="K270" s="224"/>
      <c r="L270" s="224"/>
      <c r="M270" s="224"/>
      <c r="N270" s="224"/>
      <c r="O270" s="224" t="s">
        <v>16016</v>
      </c>
      <c r="P270" s="185"/>
      <c r="Q270" s="225"/>
      <c r="R270" s="182" t="str">
        <f ca="1">IF(ISERROR($V270),"",OFFSET('Smelter Look-up'!$C$4,$V270-4,0)&amp;"")</f>
        <v>Niagara Refining LLC</v>
      </c>
      <c r="S270" s="181" t="str">
        <f t="shared" ca="1" si="39"/>
        <v>Unknown</v>
      </c>
      <c r="T270" s="181" t="e">
        <f ca="1">IF(B270="","",IF(ISERROR(MATCH($J270,SorP!$B$1:$B$6279,0)),"",INDIRECT("'SorP'!$A$"&amp;MATCH($S270&amp;$J270,SorP!C:C,0))))</f>
        <v>#N/A</v>
      </c>
      <c r="U270" s="201"/>
      <c r="V270" s="226">
        <f>IF(C270="",NA(),IF(OR(C270="Smelter not listed",C270="Smelter not yet identified"),MATCH($B270&amp;$D270,'Smelter Look-up'!$J:$J,0),MATCH($B270&amp;$C270,'Smelter Look-up'!$J:$J,0)))</f>
        <v>621</v>
      </c>
      <c r="X270" s="227">
        <f t="shared" si="40"/>
        <v>0</v>
      </c>
      <c r="AB270" s="228" t="str">
        <f t="shared" si="41"/>
        <v>TungstenNiagara Refining LLC</v>
      </c>
    </row>
    <row r="271" spans="1:28" s="227" customFormat="1" ht="63">
      <c r="A271" s="181" t="s">
        <v>15491</v>
      </c>
      <c r="B271" s="182" t="s">
        <v>1126</v>
      </c>
      <c r="C271" s="186" t="s">
        <v>15490</v>
      </c>
      <c r="D271" s="230" t="s">
        <v>15490</v>
      </c>
      <c r="E271" s="182" t="s">
        <v>15801</v>
      </c>
      <c r="F271" s="182" t="s">
        <v>15491</v>
      </c>
      <c r="G271" s="182" t="s">
        <v>15798</v>
      </c>
      <c r="H271" s="183"/>
      <c r="I271" s="184" t="str">
        <f ca="1">IF(ISERROR($V271),"",OFFSET('Smelter Look-up'!$H$4,$V271-4,0))</f>
        <v>Sungailiat</v>
      </c>
      <c r="J271" s="184" t="str">
        <f ca="1">IF(ISERROR($V271),"",OFFSET('Smelter Look-up'!$I$4,$V271-4,0))</f>
        <v>Kepulauan Bangka Belitung</v>
      </c>
      <c r="K271" s="224"/>
      <c r="L271" s="224"/>
      <c r="M271" s="224"/>
      <c r="N271" s="224"/>
      <c r="O271" s="224" t="s">
        <v>15805</v>
      </c>
      <c r="P271" s="185"/>
      <c r="Q271" s="225"/>
      <c r="R271" s="182" t="str">
        <f ca="1">IF(ISERROR($V271),"",OFFSET('Smelter Look-up'!$C$4,$V271-4,0)&amp;"")</f>
        <v>PT Putera Sarana Shakti (PT PSS)</v>
      </c>
      <c r="S271" s="181" t="str">
        <f t="shared" ca="1" si="39"/>
        <v>ID</v>
      </c>
      <c r="T271" s="181" t="str">
        <f ca="1">IF(B271="","",IF(ISERROR(MATCH($J271,SorP!$B$1:$B$6279,0)),"",INDIRECT("'SorP'!$A$"&amp;MATCH($S271&amp;$J271,SorP!C:C,0))))</f>
        <v>ID-BB</v>
      </c>
      <c r="U271" s="201"/>
      <c r="V271" s="226">
        <f>IF(C271="",NA(),IF(OR(C271="Smelter not listed",C271="Smelter not yet identified"),MATCH($B271&amp;$D271,'Smelter Look-up'!$J:$J,0),MATCH($B271&amp;$C271,'Smelter Look-up'!$J:$J,0)))</f>
        <v>505</v>
      </c>
      <c r="X271" s="227">
        <f t="shared" si="40"/>
        <v>0</v>
      </c>
      <c r="AB271" s="228" t="str">
        <f t="shared" si="41"/>
        <v>TinPT Putera Sarana Shakti (PT PSS)</v>
      </c>
    </row>
    <row r="272" spans="1:28" s="227" customFormat="1" ht="100.8">
      <c r="A272" s="181" t="s">
        <v>2278</v>
      </c>
      <c r="B272" s="182" t="s">
        <v>1126</v>
      </c>
      <c r="C272" s="186" t="s">
        <v>2335</v>
      </c>
      <c r="D272" s="230" t="s">
        <v>2335</v>
      </c>
      <c r="E272" s="182" t="s">
        <v>15813</v>
      </c>
      <c r="F272" s="182" t="s">
        <v>2278</v>
      </c>
      <c r="G272" s="182" t="s">
        <v>15798</v>
      </c>
      <c r="H272" s="183"/>
      <c r="I272" s="184" t="str">
        <f ca="1">IF(ISERROR($V272),"",OFFSET('Smelter Look-up'!$H$4,$V272-4,0))</f>
        <v>Chenzhou</v>
      </c>
      <c r="J272" s="184" t="str">
        <f ca="1">IF(ISERROR($V272),"",OFFSET('Smelter Look-up'!$I$4,$V272-4,0))</f>
        <v>Hunan Sheng</v>
      </c>
      <c r="K272" s="224"/>
      <c r="L272" s="224"/>
      <c r="M272" s="224"/>
      <c r="N272" s="224"/>
      <c r="O272" s="224" t="s">
        <v>15813</v>
      </c>
      <c r="P272" s="185"/>
      <c r="Q272" s="225"/>
      <c r="R272" s="182" t="str">
        <f ca="1">IF(ISERROR($V272),"",OFFSET('Smelter Look-up'!$C$4,$V272-4,0)&amp;"")</f>
        <v>Chenzhou Yunxiang Mining and Metallurgy Co., Ltd.</v>
      </c>
      <c r="S272" s="181" t="str">
        <f t="shared" ca="1" si="39"/>
        <v>CN</v>
      </c>
      <c r="T272" s="181" t="str">
        <f ca="1">IF(B272="","",IF(ISERROR(MATCH($J272,SorP!$B$1:$B$6279,0)),"",INDIRECT("'SorP'!$A$"&amp;MATCH($S272&amp;$J272,SorP!C:C,0))))</f>
        <v>CN-HN</v>
      </c>
      <c r="U272" s="201"/>
      <c r="V272" s="226">
        <f>IF(C272="",NA(),IF(OR(C272="Smelter not listed",C272="Smelter not yet identified"),MATCH($B272&amp;$D272,'Smelter Look-up'!$J:$J,0),MATCH($B272&amp;$C272,'Smelter Look-up'!$J:$J,0)))</f>
        <v>400</v>
      </c>
      <c r="X272" s="227">
        <f t="shared" si="40"/>
        <v>0</v>
      </c>
      <c r="AB272" s="228" t="str">
        <f t="shared" si="41"/>
        <v>TinChenzhou Yunxiang Mining and Metallurgy Co., Ltd.</v>
      </c>
    </row>
    <row r="273" spans="1:28" s="227" customFormat="1" ht="75.599999999999994">
      <c r="A273" s="181" t="s">
        <v>397</v>
      </c>
      <c r="B273" s="182" t="s">
        <v>1125</v>
      </c>
      <c r="C273" s="186" t="s">
        <v>13839</v>
      </c>
      <c r="D273" s="230" t="s">
        <v>13839</v>
      </c>
      <c r="E273" s="182" t="s">
        <v>15808</v>
      </c>
      <c r="F273" s="182" t="s">
        <v>397</v>
      </c>
      <c r="G273" s="182" t="s">
        <v>15798</v>
      </c>
      <c r="H273" s="183"/>
      <c r="I273" s="184" t="str">
        <f ca="1">IF(ISERROR($V273),"",OFFSET('Smelter Look-up'!$H$4,$V273-4,0))</f>
        <v>Honjo</v>
      </c>
      <c r="J273" s="184" t="str">
        <f ca="1">IF(ISERROR($V273),"",OFFSET('Smelter Look-up'!$I$4,$V273-4,0))</f>
        <v>Saitama</v>
      </c>
      <c r="K273" s="224"/>
      <c r="L273" s="224"/>
      <c r="M273" s="224"/>
      <c r="N273" s="224"/>
      <c r="O273" s="224" t="s">
        <v>16017</v>
      </c>
      <c r="P273" s="185"/>
      <c r="Q273" s="225"/>
      <c r="R273" s="182" t="str">
        <f ca="1">IF(ISERROR($V273),"",OFFSET('Smelter Look-up'!$C$4,$V273-4,0)&amp;"")</f>
        <v>Eco-System Recycling Co., Ltd. East Plant</v>
      </c>
      <c r="S273" s="181" t="str">
        <f t="shared" ca="1" si="39"/>
        <v>JP</v>
      </c>
      <c r="T273" s="181" t="str">
        <f ca="1">IF(B273="","",IF(ISERROR(MATCH($J273,SorP!$B$1:$B$6279,0)),"",INDIRECT("'SorP'!$A$"&amp;MATCH($S273&amp;$J273,SorP!C:C,0))))</f>
        <v>JP-11</v>
      </c>
      <c r="U273" s="201"/>
      <c r="V273" s="226">
        <f>IF(C273="",NA(),IF(OR(C273="Smelter not listed",C273="Smelter not yet identified"),MATCH($B273&amp;$D273,'Smelter Look-up'!$J:$J,0),MATCH($B273&amp;$C273,'Smelter Look-up'!$J:$J,0)))</f>
        <v>72</v>
      </c>
      <c r="X273" s="227">
        <f t="shared" si="40"/>
        <v>0</v>
      </c>
      <c r="AB273" s="228" t="str">
        <f t="shared" si="41"/>
        <v>GoldEco-System Recycling Co., Ltd. East Plant</v>
      </c>
    </row>
    <row r="274" spans="1:28" s="227" customFormat="1" ht="138.6">
      <c r="A274" s="181" t="s">
        <v>13869</v>
      </c>
      <c r="B274" s="182" t="s">
        <v>1128</v>
      </c>
      <c r="C274" s="186" t="s">
        <v>13854</v>
      </c>
      <c r="D274" s="230" t="s">
        <v>13854</v>
      </c>
      <c r="E274" s="182" t="s">
        <v>15858</v>
      </c>
      <c r="F274" s="182" t="s">
        <v>13869</v>
      </c>
      <c r="G274" s="182" t="s">
        <v>15798</v>
      </c>
      <c r="H274" s="183"/>
      <c r="I274" s="184" t="str">
        <f ca="1">IF(ISERROR($V274),"",OFFSET('Smelter Look-up'!$H$4,$V274-4,0))</f>
        <v>Sao Paulo</v>
      </c>
      <c r="J274" s="184" t="str">
        <f ca="1">IF(ISERROR($V274),"",OFFSET('Smelter Look-up'!$I$4,$V274-4,0))</f>
        <v>São Paulo</v>
      </c>
      <c r="K274" s="224"/>
      <c r="L274" s="224"/>
      <c r="M274" s="224"/>
      <c r="N274" s="224"/>
      <c r="O274" s="224" t="s">
        <v>15805</v>
      </c>
      <c r="P274" s="185"/>
      <c r="Q274" s="225"/>
      <c r="R274" s="182" t="str">
        <f ca="1">IF(ISERROR($V274),"",OFFSET('Smelter Look-up'!$C$4,$V274-4,0)&amp;"")</f>
        <v>Albasteel Industria e Comercio de Ligas Para Fundicao Ltd.</v>
      </c>
      <c r="S274" s="181" t="str">
        <f t="shared" ca="1" si="39"/>
        <v>BR</v>
      </c>
      <c r="T274" s="181" t="str">
        <f ca="1">IF(B274="","",IF(ISERROR(MATCH($J274,SorP!$B$1:$B$6279,0)),"",INDIRECT("'SorP'!$A$"&amp;MATCH($S274&amp;$J274,SorP!C:C,0))))</f>
        <v>BR-SP</v>
      </c>
      <c r="U274" s="201"/>
      <c r="V274" s="226">
        <f>IF(C274="",NA(),IF(OR(C274="Smelter not listed",C274="Smelter not yet identified"),MATCH($B274&amp;$D274,'Smelter Look-up'!$J:$J,0),MATCH($B274&amp;$C274,'Smelter Look-up'!$J:$J,0)))</f>
        <v>560</v>
      </c>
      <c r="X274" s="227">
        <f t="shared" si="40"/>
        <v>0</v>
      </c>
      <c r="AB274" s="228" t="str">
        <f t="shared" si="41"/>
        <v>TungstenAlbasteel Industria e Comercio de Ligas Para Fundicao Ltd.</v>
      </c>
    </row>
    <row r="275" spans="1:28" s="227" customFormat="1" ht="100.8">
      <c r="A275" s="181" t="s">
        <v>15558</v>
      </c>
      <c r="B275" s="182" t="s">
        <v>1128</v>
      </c>
      <c r="C275" s="186" t="s">
        <v>15557</v>
      </c>
      <c r="D275" s="230" t="s">
        <v>15557</v>
      </c>
      <c r="E275" s="182" t="s">
        <v>15817</v>
      </c>
      <c r="F275" s="182" t="s">
        <v>15558</v>
      </c>
      <c r="G275" s="182" t="s">
        <v>15798</v>
      </c>
      <c r="H275" s="183"/>
      <c r="I275" s="184" t="str">
        <f ca="1">IF(ISERROR($V275),"",OFFSET('Smelter Look-up'!$H$4,$V275-4,0))</f>
        <v>Trieu Son</v>
      </c>
      <c r="J275" s="184" t="str">
        <f ca="1">IF(ISERROR($V275),"",OFFSET('Smelter Look-up'!$I$4,$V275-4,0))</f>
        <v>Thanh Hóa</v>
      </c>
      <c r="K275" s="224"/>
      <c r="L275" s="224"/>
      <c r="M275" s="224"/>
      <c r="N275" s="224"/>
      <c r="O275" s="224" t="s">
        <v>15805</v>
      </c>
      <c r="P275" s="185"/>
      <c r="Q275" s="225"/>
      <c r="R275" s="182" t="str">
        <f ca="1">IF(ISERROR($V275),"",OFFSET('Smelter Look-up'!$C$4,$V275-4,0)&amp;"")</f>
        <v>Nam Viet Cromit Joint Stock Company</v>
      </c>
      <c r="S275" s="181" t="str">
        <f t="shared" ca="1" si="39"/>
        <v>VN</v>
      </c>
      <c r="T275" s="181" t="str">
        <f ca="1">IF(B275="","",IF(ISERROR(MATCH($J275,SorP!$B$1:$B$6279,0)),"",INDIRECT("'SorP'!$A$"&amp;MATCH($S275&amp;$J275,SorP!C:C,0))))</f>
        <v>VN-21</v>
      </c>
      <c r="U275" s="201"/>
      <c r="V275" s="226">
        <f>IF(C275="",NA(),IF(OR(C275="Smelter not listed",C275="Smelter not yet identified"),MATCH($B275&amp;$D275,'Smelter Look-up'!$J:$J,0),MATCH($B275&amp;$C275,'Smelter Look-up'!$J:$J,0)))</f>
        <v>619</v>
      </c>
      <c r="X275" s="227">
        <f t="shared" si="40"/>
        <v>0</v>
      </c>
      <c r="AB275" s="228" t="str">
        <f t="shared" si="41"/>
        <v>TungstenNam Viet Cromit Joint Stock Company</v>
      </c>
    </row>
    <row r="276" spans="1:28" s="227" customFormat="1" ht="63">
      <c r="A276" s="181" t="s">
        <v>15452</v>
      </c>
      <c r="B276" s="182" t="s">
        <v>1125</v>
      </c>
      <c r="C276" s="186" t="s">
        <v>15451</v>
      </c>
      <c r="D276" s="230" t="s">
        <v>15451</v>
      </c>
      <c r="E276" s="182" t="s">
        <v>16018</v>
      </c>
      <c r="F276" s="182" t="s">
        <v>15452</v>
      </c>
      <c r="G276" s="182" t="s">
        <v>15798</v>
      </c>
      <c r="H276" s="183"/>
      <c r="I276" s="184" t="str">
        <f ca="1">IF(ISERROR($V276),"",OFFSET('Smelter Look-up'!$H$4,$V276-4,0))</f>
        <v>Medellín</v>
      </c>
      <c r="J276" s="184" t="str">
        <f ca="1">IF(ISERROR($V276),"",OFFSET('Smelter Look-up'!$I$4,$V276-4,0))</f>
        <v>Antioquia</v>
      </c>
      <c r="K276" s="224"/>
      <c r="L276" s="224"/>
      <c r="M276" s="224"/>
      <c r="N276" s="224"/>
      <c r="O276" s="224" t="s">
        <v>15805</v>
      </c>
      <c r="P276" s="185"/>
      <c r="Q276" s="225"/>
      <c r="R276" s="182" t="str">
        <f ca="1">IF(ISERROR($V276),"",OFFSET('Smelter Look-up'!$C$4,$V276-4,0)&amp;"")</f>
        <v>Gold by Gold Colombia</v>
      </c>
      <c r="S276" s="181" t="str">
        <f t="shared" ca="1" si="39"/>
        <v>CO</v>
      </c>
      <c r="T276" s="181" t="str">
        <f ca="1">IF(B276="","",IF(ISERROR(MATCH($J276,SorP!$B$1:$B$6279,0)),"",INDIRECT("'SorP'!$A$"&amp;MATCH($S276&amp;$J276,SorP!C:C,0))))</f>
        <v>CO-ANT</v>
      </c>
      <c r="U276" s="201"/>
      <c r="V276" s="226">
        <f>IF(C276="",NA(),IF(OR(C276="Smelter not listed",C276="Smelter not yet identified"),MATCH($B276&amp;$D276,'Smelter Look-up'!$J:$J,0),MATCH($B276&amp;$C276,'Smelter Look-up'!$J:$J,0)))</f>
        <v>89</v>
      </c>
      <c r="X276" s="227">
        <f t="shared" si="40"/>
        <v>0</v>
      </c>
      <c r="AB276" s="228" t="str">
        <f t="shared" si="41"/>
        <v>GoldGold by Gold Colombia</v>
      </c>
    </row>
    <row r="277" spans="1:28" s="227" customFormat="1" ht="63">
      <c r="A277" s="181" t="s">
        <v>670</v>
      </c>
      <c r="B277" s="182" t="s">
        <v>1125</v>
      </c>
      <c r="C277" s="186" t="s">
        <v>2256</v>
      </c>
      <c r="D277" s="230" t="s">
        <v>2256</v>
      </c>
      <c r="E277" s="182" t="s">
        <v>15819</v>
      </c>
      <c r="F277" s="182" t="s">
        <v>670</v>
      </c>
      <c r="G277" s="182" t="s">
        <v>15798</v>
      </c>
      <c r="H277" s="183"/>
      <c r="I277" s="184" t="str">
        <f ca="1">IF(ISERROR($V277),"",OFFSET('Smelter Look-up'!$H$4,$V277-4,0))</f>
        <v>Gimpo</v>
      </c>
      <c r="J277" s="184" t="str">
        <f ca="1">IF(ISERROR($V277),"",OFFSET('Smelter Look-up'!$I$4,$V277-4,0))</f>
        <v>Gyeonggi-do</v>
      </c>
      <c r="K277" s="224"/>
      <c r="L277" s="224"/>
      <c r="M277" s="224"/>
      <c r="N277" s="224"/>
      <c r="O277" s="224" t="s">
        <v>16019</v>
      </c>
      <c r="P277" s="185"/>
      <c r="Q277" s="225"/>
      <c r="R277" s="182" t="str">
        <f ca="1">IF(ISERROR($V277),"",OFFSET('Smelter Look-up'!$C$4,$V277-4,0)&amp;"")</f>
        <v>DSC (Do Sung Corporation)</v>
      </c>
      <c r="S277" s="181" t="str">
        <f t="shared" ca="1" si="39"/>
        <v>KR</v>
      </c>
      <c r="T277" s="181" t="str">
        <f ca="1">IF(B277="","",IF(ISERROR(MATCH($J277,SorP!$B$1:$B$6279,0)),"",INDIRECT("'SorP'!$A$"&amp;MATCH($S277&amp;$J277,SorP!C:C,0))))</f>
        <v>KR-41</v>
      </c>
      <c r="U277" s="201"/>
      <c r="V277" s="226">
        <f>IF(C277="",NA(),IF(OR(C277="Smelter not listed",C277="Smelter not yet identified"),MATCH($B277&amp;$D277,'Smelter Look-up'!$J:$J,0),MATCH($B277&amp;$C277,'Smelter Look-up'!$J:$J,0)))</f>
        <v>71</v>
      </c>
      <c r="X277" s="227">
        <f t="shared" si="40"/>
        <v>0</v>
      </c>
      <c r="AB277" s="228" t="str">
        <f t="shared" si="41"/>
        <v>GoldDSC (Do Sung Corporation)</v>
      </c>
    </row>
    <row r="278" spans="1:28" s="227" customFormat="1" ht="88.2">
      <c r="A278" s="181" t="s">
        <v>754</v>
      </c>
      <c r="B278" s="182" t="s">
        <v>1127</v>
      </c>
      <c r="C278" s="186" t="s">
        <v>1225</v>
      </c>
      <c r="D278" s="230" t="s">
        <v>1225</v>
      </c>
      <c r="E278" s="182" t="s">
        <v>15808</v>
      </c>
      <c r="F278" s="182" t="s">
        <v>754</v>
      </c>
      <c r="G278" s="182" t="s">
        <v>15798</v>
      </c>
      <c r="H278" s="183"/>
      <c r="I278" s="184" t="str">
        <f ca="1">IF(ISERROR($V278),"",OFFSET('Smelter Look-up'!$H$4,$V278-4,0))</f>
        <v>Omuta</v>
      </c>
      <c r="J278" s="184" t="str">
        <f ca="1">IF(ISERROR($V278),"",OFFSET('Smelter Look-up'!$I$4,$V278-4,0))</f>
        <v>Fukuoka</v>
      </c>
      <c r="K278" s="224"/>
      <c r="L278" s="224"/>
      <c r="M278" s="224"/>
      <c r="N278" s="224"/>
      <c r="O278" s="224" t="s">
        <v>16020</v>
      </c>
      <c r="P278" s="185"/>
      <c r="Q278" s="225"/>
      <c r="R278" s="182" t="str">
        <f ca="1">IF(ISERROR($V278),"",OFFSET('Smelter Look-up'!$C$4,$V278-4,0)&amp;"")</f>
        <v>Mitsui Mining and Smelting Co., Ltd.</v>
      </c>
      <c r="S278" s="181" t="str">
        <f t="shared" ca="1" si="39"/>
        <v>JP</v>
      </c>
      <c r="T278" s="181" t="str">
        <f ca="1">IF(B278="","",IF(ISERROR(MATCH($J278,SorP!$B$1:$B$6279,0)),"",INDIRECT("'SorP'!$A$"&amp;MATCH($S278&amp;$J278,SorP!C:C,0))))</f>
        <v>JP-40</v>
      </c>
      <c r="U278" s="201"/>
      <c r="V278" s="226">
        <f>IF(C278="",NA(),IF(OR(C278="Smelter not listed",C278="Smelter not yet identified"),MATCH($B278&amp;$D278,'Smelter Look-up'!$J:$J,0),MATCH($B278&amp;$C278,'Smelter Look-up'!$J:$J,0)))</f>
        <v>355</v>
      </c>
      <c r="X278" s="227">
        <f t="shared" si="40"/>
        <v>0</v>
      </c>
      <c r="AB278" s="228" t="str">
        <f t="shared" si="41"/>
        <v>TantalumMitsui Mining and Smelting Co., Ltd.</v>
      </c>
    </row>
    <row r="279" spans="1:28" s="227" customFormat="1" ht="25.2">
      <c r="A279" s="181" t="s">
        <v>684</v>
      </c>
      <c r="B279" s="182" t="s">
        <v>1125</v>
      </c>
      <c r="C279" s="186" t="s">
        <v>904</v>
      </c>
      <c r="D279" s="230" t="s">
        <v>904</v>
      </c>
      <c r="E279" s="182" t="s">
        <v>15808</v>
      </c>
      <c r="F279" s="182" t="s">
        <v>684</v>
      </c>
      <c r="G279" s="182" t="s">
        <v>15798</v>
      </c>
      <c r="H279" s="183"/>
      <c r="I279" s="184" t="str">
        <f ca="1">IF(ISERROR($V279),"",OFFSET('Smelter Look-up'!$H$4,$V279-4,0))</f>
        <v>Osaka</v>
      </c>
      <c r="J279" s="184" t="str">
        <f ca="1">IF(ISERROR($V279),"",OFFSET('Smelter Look-up'!$I$4,$V279-4,0))</f>
        <v>Osaka</v>
      </c>
      <c r="K279" s="224"/>
      <c r="L279" s="224"/>
      <c r="M279" s="224"/>
      <c r="N279" s="224"/>
      <c r="O279" s="224" t="s">
        <v>16021</v>
      </c>
      <c r="P279" s="185"/>
      <c r="Q279" s="225"/>
      <c r="R279" s="182" t="str">
        <f ca="1">IF(ISERROR($V279),"",OFFSET('Smelter Look-up'!$C$4,$V279-4,0)&amp;"")</f>
        <v>Japan Mint</v>
      </c>
      <c r="S279" s="181" t="str">
        <f t="shared" ca="1" si="39"/>
        <v>JP</v>
      </c>
      <c r="T279" s="181" t="str">
        <f ca="1">IF(B279="","",IF(ISERROR(MATCH($J279,SorP!$B$1:$B$6279,0)),"",INDIRECT("'SorP'!$A$"&amp;MATCH($S279&amp;$J279,SorP!C:C,0))))</f>
        <v>JP-27</v>
      </c>
      <c r="U279" s="201"/>
      <c r="V279" s="226">
        <f>IF(C279="",NA(),IF(OR(C279="Smelter not listed",C279="Smelter not yet identified"),MATCH($B279&amp;$D279,'Smelter Look-up'!$J:$J,0),MATCH($B279&amp;$C279,'Smelter Look-up'!$J:$J,0)))</f>
        <v>122</v>
      </c>
      <c r="X279" s="227">
        <f t="shared" si="40"/>
        <v>0</v>
      </c>
      <c r="AB279" s="228" t="str">
        <f t="shared" si="41"/>
        <v>GoldJapan Mint</v>
      </c>
    </row>
    <row r="280" spans="1:28" s="227" customFormat="1" ht="63">
      <c r="A280" s="181" t="s">
        <v>1703</v>
      </c>
      <c r="B280" s="182" t="s">
        <v>1125</v>
      </c>
      <c r="C280" s="186" t="s">
        <v>1702</v>
      </c>
      <c r="D280" s="230" t="s">
        <v>1702</v>
      </c>
      <c r="E280" s="182" t="s">
        <v>15910</v>
      </c>
      <c r="F280" s="182" t="s">
        <v>1703</v>
      </c>
      <c r="G280" s="182" t="s">
        <v>15798</v>
      </c>
      <c r="H280" s="183"/>
      <c r="I280" s="184" t="str">
        <f ca="1">IF(ISERROR($V280),"",OFFSET('Smelter Look-up'!$H$4,$V280-4,0))</f>
        <v>Dubai</v>
      </c>
      <c r="J280" s="184" t="str">
        <f ca="1">IF(ISERROR($V280),"",OFFSET('Smelter Look-up'!$I$4,$V280-4,0))</f>
        <v>Dubayy</v>
      </c>
      <c r="K280" s="224"/>
      <c r="L280" s="224"/>
      <c r="M280" s="224"/>
      <c r="N280" s="224"/>
      <c r="O280" s="224" t="s">
        <v>15805</v>
      </c>
      <c r="P280" s="185"/>
      <c r="Q280" s="225"/>
      <c r="R280" s="182" t="str">
        <f ca="1">IF(ISERROR($V280),"",OFFSET('Smelter Look-up'!$C$4,$V280-4,0)&amp;"")</f>
        <v>Al Etihad Gold Refinery DMCC</v>
      </c>
      <c r="S280" s="181" t="str">
        <f t="shared" ca="1" si="39"/>
        <v>AE</v>
      </c>
      <c r="T280" s="181" t="str">
        <f ca="1">IF(B280="","",IF(ISERROR(MATCH($J280,SorP!$B$1:$B$6279,0)),"",INDIRECT("'SorP'!$A$"&amp;MATCH($S280&amp;$J280,SorP!C:C,0))))</f>
        <v>AE-DU</v>
      </c>
      <c r="U280" s="201"/>
      <c r="V280" s="226">
        <f>IF(C280="",NA(),IF(OR(C280="Smelter not listed",C280="Smelter not yet identified"),MATCH($B280&amp;$D280,'Smelter Look-up'!$J:$J,0),MATCH($B280&amp;$C280,'Smelter Look-up'!$J:$J,0)))</f>
        <v>16</v>
      </c>
      <c r="X280" s="227">
        <f t="shared" si="40"/>
        <v>0</v>
      </c>
      <c r="AB280" s="228" t="str">
        <f t="shared" si="41"/>
        <v>GoldAl Etihad Gold Refinery DMCC</v>
      </c>
    </row>
    <row r="281" spans="1:28" s="227" customFormat="1" ht="214.2">
      <c r="A281" s="181" t="s">
        <v>1421</v>
      </c>
      <c r="B281" s="182" t="s">
        <v>1128</v>
      </c>
      <c r="C281" s="186" t="s">
        <v>2536</v>
      </c>
      <c r="D281" s="230" t="s">
        <v>2536</v>
      </c>
      <c r="E281" s="182" t="s">
        <v>15832</v>
      </c>
      <c r="F281" s="182" t="s">
        <v>1421</v>
      </c>
      <c r="G281" s="182" t="s">
        <v>15798</v>
      </c>
      <c r="H281" s="183"/>
      <c r="I281" s="184" t="str">
        <f ca="1">IF(ISERROR($V281),"",OFFSET('Smelter Look-up'!$H$4,$V281-4,0))</f>
        <v>Goslar</v>
      </c>
      <c r="J281" s="184" t="str">
        <f ca="1">IF(ISERROR($V281),"",OFFSET('Smelter Look-up'!$I$4,$V281-4,0))</f>
        <v>Niedersachsen</v>
      </c>
      <c r="K281" s="224"/>
      <c r="L281" s="224"/>
      <c r="M281" s="224"/>
      <c r="N281" s="224"/>
      <c r="O281" s="224" t="s">
        <v>16022</v>
      </c>
      <c r="P281" s="185"/>
      <c r="Q281" s="225"/>
      <c r="R281" s="182" t="str">
        <f ca="1">IF(ISERROR($V281),"",OFFSET('Smelter Look-up'!$C$4,$V281-4,0)&amp;"")</f>
        <v>H.C. Starck Tungsten GmbH</v>
      </c>
      <c r="S281" s="181" t="str">
        <f t="shared" ca="1" si="39"/>
        <v>DE</v>
      </c>
      <c r="T281" s="181" t="str">
        <f ca="1">IF(B281="","",IF(ISERROR(MATCH($J281,SorP!$B$1:$B$6279,0)),"",INDIRECT("'SorP'!$A$"&amp;MATCH($S281&amp;$J281,SorP!C:C,0))))</f>
        <v>DE-NI</v>
      </c>
      <c r="U281" s="201"/>
      <c r="V281" s="226">
        <f>IF(C281="",NA(),IF(OR(C281="Smelter not listed",C281="Smelter not yet identified"),MATCH($B281&amp;$D281,'Smelter Look-up'!$J:$J,0),MATCH($B281&amp;$C281,'Smelter Look-up'!$J:$J,0)))</f>
        <v>589</v>
      </c>
      <c r="X281" s="227">
        <f t="shared" si="40"/>
        <v>0</v>
      </c>
      <c r="AB281" s="228" t="str">
        <f t="shared" si="41"/>
        <v>TungstenH.C. Starck Tungsten GmbH</v>
      </c>
    </row>
    <row r="282" spans="1:28" s="227" customFormat="1" ht="226.8">
      <c r="A282" s="181" t="s">
        <v>671</v>
      </c>
      <c r="B282" s="182" t="s">
        <v>1125</v>
      </c>
      <c r="C282" s="186" t="s">
        <v>902</v>
      </c>
      <c r="D282" s="230" t="s">
        <v>902</v>
      </c>
      <c r="E282" s="182" t="s">
        <v>15808</v>
      </c>
      <c r="F282" s="182" t="s">
        <v>671</v>
      </c>
      <c r="G282" s="182" t="s">
        <v>15798</v>
      </c>
      <c r="H282" s="183"/>
      <c r="I282" s="184" t="str">
        <f ca="1">IF(ISERROR($V282),"",OFFSET('Smelter Look-up'!$H$4,$V282-4,0))</f>
        <v>Kosaka</v>
      </c>
      <c r="J282" s="184" t="str">
        <f ca="1">IF(ISERROR($V282),"",OFFSET('Smelter Look-up'!$I$4,$V282-4,0))</f>
        <v>Akita</v>
      </c>
      <c r="K282" s="224"/>
      <c r="L282" s="224"/>
      <c r="M282" s="224"/>
      <c r="N282" s="224"/>
      <c r="O282" s="224" t="s">
        <v>16023</v>
      </c>
      <c r="P282" s="185"/>
      <c r="Q282" s="225"/>
      <c r="R282" s="182" t="str">
        <f ca="1">IF(ISERROR($V282),"",OFFSET('Smelter Look-up'!$C$4,$V282-4,0)&amp;"")</f>
        <v>Dowa</v>
      </c>
      <c r="S282" s="181" t="str">
        <f t="shared" ca="1" si="39"/>
        <v>JP</v>
      </c>
      <c r="T282" s="181" t="str">
        <f ca="1">IF(B282="","",IF(ISERROR(MATCH($J282,SorP!$B$1:$B$6279,0)),"",INDIRECT("'SorP'!$A$"&amp;MATCH($S282&amp;$J282,SorP!C:C,0))))</f>
        <v>JP-05</v>
      </c>
      <c r="U282" s="201"/>
      <c r="V282" s="226">
        <f>IF(C282="",NA(),IF(OR(C282="Smelter not listed",C282="Smelter not yet identified"),MATCH($B282&amp;$D282,'Smelter Look-up'!$J:$J,0),MATCH($B282&amp;$C282,'Smelter Look-up'!$J:$J,0)))</f>
        <v>67</v>
      </c>
      <c r="X282" s="227">
        <f t="shared" si="40"/>
        <v>0</v>
      </c>
      <c r="AB282" s="228" t="str">
        <f t="shared" si="41"/>
        <v>GoldDowa</v>
      </c>
    </row>
    <row r="283" spans="1:28" s="227" customFormat="1" ht="88.2">
      <c r="A283" s="181" t="s">
        <v>798</v>
      </c>
      <c r="B283" s="182" t="s">
        <v>1128</v>
      </c>
      <c r="C283" s="186" t="s">
        <v>2539</v>
      </c>
      <c r="D283" s="230" t="s">
        <v>2539</v>
      </c>
      <c r="E283" s="182" t="s">
        <v>15902</v>
      </c>
      <c r="F283" s="182" t="s">
        <v>798</v>
      </c>
      <c r="G283" s="182" t="s">
        <v>15798</v>
      </c>
      <c r="H283" s="183"/>
      <c r="I283" s="184" t="str">
        <f ca="1">IF(ISERROR($V283),"",OFFSET('Smelter Look-up'!$H$4,$V283-4,0))</f>
        <v>St. Martin i-S</v>
      </c>
      <c r="J283" s="184" t="str">
        <f ca="1">IF(ISERROR($V283),"",OFFSET('Smelter Look-up'!$I$4,$V283-4,0))</f>
        <v>Steiermark</v>
      </c>
      <c r="K283" s="224"/>
      <c r="L283" s="224"/>
      <c r="M283" s="224"/>
      <c r="N283" s="224"/>
      <c r="O283" s="224" t="s">
        <v>16024</v>
      </c>
      <c r="P283" s="185"/>
      <c r="Q283" s="225"/>
      <c r="R283" s="182" t="str">
        <f ca="1">IF(ISERROR($V283),"",OFFSET('Smelter Look-up'!$C$4,$V283-4,0)&amp;"")</f>
        <v>Wolfram Bergbau und Hutten AG</v>
      </c>
      <c r="S283" s="181" t="str">
        <f t="shared" ca="1" si="39"/>
        <v>AT</v>
      </c>
      <c r="T283" s="181" t="str">
        <f ca="1">IF(B283="","",IF(ISERROR(MATCH($J283,SorP!$B$1:$B$6279,0)),"",INDIRECT("'SorP'!$A$"&amp;MATCH($S283&amp;$J283,SorP!C:C,0))))</f>
        <v>AT-6</v>
      </c>
      <c r="U283" s="201"/>
      <c r="V283" s="226">
        <f>IF(C283="",NA(),IF(OR(C283="Smelter not listed",C283="Smelter not yet identified"),MATCH($B283&amp;$D283,'Smelter Look-up'!$J:$J,0),MATCH($B283&amp;$C283,'Smelter Look-up'!$J:$J,0)))</f>
        <v>632</v>
      </c>
      <c r="X283" s="227">
        <f t="shared" si="40"/>
        <v>0</v>
      </c>
      <c r="AB283" s="228" t="str">
        <f t="shared" si="41"/>
        <v>TungstenWolfram Bergbau und Hutten AG</v>
      </c>
    </row>
    <row r="284" spans="1:28" s="227" customFormat="1" ht="20.399999999999999">
      <c r="A284" s="181" t="s">
        <v>1405</v>
      </c>
      <c r="B284" s="182" t="s">
        <v>1126</v>
      </c>
      <c r="C284" s="186" t="s">
        <v>902</v>
      </c>
      <c r="D284" s="230" t="s">
        <v>902</v>
      </c>
      <c r="E284" s="182" t="s">
        <v>15808</v>
      </c>
      <c r="F284" s="182" t="s">
        <v>1405</v>
      </c>
      <c r="G284" s="182" t="s">
        <v>15798</v>
      </c>
      <c r="H284" s="183"/>
      <c r="I284" s="184" t="str">
        <f ca="1">IF(ISERROR($V284),"",OFFSET('Smelter Look-up'!$H$4,$V284-4,0))</f>
        <v>Kosaka</v>
      </c>
      <c r="J284" s="184" t="str">
        <f ca="1">IF(ISERROR($V284),"",OFFSET('Smelter Look-up'!$I$4,$V284-4,0))</f>
        <v>Akita</v>
      </c>
      <c r="K284" s="224"/>
      <c r="L284" s="224"/>
      <c r="M284" s="224"/>
      <c r="N284" s="224"/>
      <c r="O284" s="224" t="s">
        <v>15805</v>
      </c>
      <c r="P284" s="185"/>
      <c r="Q284" s="225"/>
      <c r="R284" s="182" t="str">
        <f ca="1">IF(ISERROR($V284),"",OFFSET('Smelter Look-up'!$C$4,$V284-4,0)&amp;"")</f>
        <v>Dowa</v>
      </c>
      <c r="S284" s="181" t="str">
        <f t="shared" ca="1" si="39"/>
        <v>JP</v>
      </c>
      <c r="T284" s="181" t="str">
        <f ca="1">IF(B284="","",IF(ISERROR(MATCH($J284,SorP!$B$1:$B$6279,0)),"",INDIRECT("'SorP'!$A$"&amp;MATCH($S284&amp;$J284,SorP!C:C,0))))</f>
        <v>JP-05</v>
      </c>
      <c r="U284" s="201"/>
      <c r="V284" s="226">
        <f>IF(C284="",NA(),IF(OR(C284="Smelter not listed",C284="Smelter not yet identified"),MATCH($B284&amp;$D284,'Smelter Look-up'!$J:$J,0),MATCH($B284&amp;$C284,'Smelter Look-up'!$J:$J,0)))</f>
        <v>417</v>
      </c>
      <c r="X284" s="227">
        <f t="shared" si="40"/>
        <v>0</v>
      </c>
      <c r="AB284" s="228" t="str">
        <f t="shared" si="41"/>
        <v>TinDowa</v>
      </c>
    </row>
    <row r="285" spans="1:28" s="227" customFormat="1" ht="37.799999999999997">
      <c r="A285" s="181" t="s">
        <v>13863</v>
      </c>
      <c r="B285" s="182" t="s">
        <v>1125</v>
      </c>
      <c r="C285" s="186" t="s">
        <v>13843</v>
      </c>
      <c r="D285" s="230" t="s">
        <v>13843</v>
      </c>
      <c r="E285" s="182" t="s">
        <v>16025</v>
      </c>
      <c r="F285" s="182" t="s">
        <v>13863</v>
      </c>
      <c r="G285" s="182" t="s">
        <v>15798</v>
      </c>
      <c r="H285" s="183"/>
      <c r="I285" s="184" t="str">
        <f ca="1">IF(ISERROR($V285),"",OFFSET('Smelter Look-up'!$H$4,$V285-4,0))</f>
        <v>Accra</v>
      </c>
      <c r="J285" s="184" t="str">
        <f ca="1">IF(ISERROR($V285),"",OFFSET('Smelter Look-up'!$I$4,$V285-4,0))</f>
        <v>Greater Accra</v>
      </c>
      <c r="K285" s="224"/>
      <c r="L285" s="224"/>
      <c r="M285" s="224"/>
      <c r="N285" s="224"/>
      <c r="O285" s="224" t="s">
        <v>15805</v>
      </c>
      <c r="P285" s="185"/>
      <c r="Q285" s="225"/>
      <c r="R285" s="182" t="str">
        <f ca="1">IF(ISERROR($V285),"",OFFSET('Smelter Look-up'!$C$4,$V285-4,0)&amp;"")</f>
        <v>Gold Coast Refinery</v>
      </c>
      <c r="S285" s="181" t="str">
        <f t="shared" ca="1" si="39"/>
        <v>GH</v>
      </c>
      <c r="T285" s="181" t="str">
        <f ca="1">IF(B285="","",IF(ISERROR(MATCH($J285,SorP!$B$1:$B$6279,0)),"",INDIRECT("'SorP'!$A$"&amp;MATCH($S285&amp;$J285,SorP!C:C,0))))</f>
        <v>GH-AA</v>
      </c>
      <c r="U285" s="201"/>
      <c r="V285" s="226">
        <f>IF(C285="",NA(),IF(OR(C285="Smelter not listed",C285="Smelter not yet identified"),MATCH($B285&amp;$D285,'Smelter Look-up'!$J:$J,0),MATCH($B285&amp;$C285,'Smelter Look-up'!$J:$J,0)))</f>
        <v>90</v>
      </c>
      <c r="X285" s="227">
        <f t="shared" si="40"/>
        <v>0</v>
      </c>
      <c r="AB285" s="228" t="str">
        <f t="shared" si="41"/>
        <v>GoldGold Coast Refinery</v>
      </c>
    </row>
    <row r="286" spans="1:28" s="227" customFormat="1" ht="201.6">
      <c r="A286" s="181" t="s">
        <v>1401</v>
      </c>
      <c r="B286" s="182" t="s">
        <v>1128</v>
      </c>
      <c r="C286" s="186" t="s">
        <v>15551</v>
      </c>
      <c r="D286" s="230" t="s">
        <v>15551</v>
      </c>
      <c r="E286" s="182" t="s">
        <v>15813</v>
      </c>
      <c r="F286" s="182" t="s">
        <v>1401</v>
      </c>
      <c r="G286" s="182" t="s">
        <v>15798</v>
      </c>
      <c r="H286" s="183"/>
      <c r="I286" s="184" t="str">
        <f ca="1">IF(ISERROR($V286),"",OFFSET('Smelter Look-up'!$H$4,$V286-4,0))</f>
        <v>Chenzhou</v>
      </c>
      <c r="J286" s="184" t="str">
        <f ca="1">IF(ISERROR($V286),"",OFFSET('Smelter Look-up'!$I$4,$V286-4,0))</f>
        <v>Hunan Sheng</v>
      </c>
      <c r="K286" s="224"/>
      <c r="L286" s="224"/>
      <c r="M286" s="224"/>
      <c r="N286" s="224"/>
      <c r="O286" s="224" t="s">
        <v>16026</v>
      </c>
      <c r="P286" s="185"/>
      <c r="Q286" s="225"/>
      <c r="R286" s="182" t="str">
        <f ca="1">IF(ISERROR($V286),"",OFFSET('Smelter Look-up'!$C$4,$V286-4,0)&amp;"")</f>
        <v>Hunan Shizhuyuan Nonferrous Metals Co., Ltd. Chenzhou Tungsten Products Branch</v>
      </c>
      <c r="S286" s="181" t="str">
        <f t="shared" ca="1" si="39"/>
        <v>CN</v>
      </c>
      <c r="T286" s="181" t="str">
        <f ca="1">IF(B286="","",IF(ISERROR(MATCH($J286,SorP!$B$1:$B$6279,0)),"",INDIRECT("'SorP'!$A$"&amp;MATCH($S286&amp;$J286,SorP!C:C,0))))</f>
        <v>CN-HN</v>
      </c>
      <c r="U286" s="201"/>
      <c r="V286" s="226">
        <f>IF(C286="",NA(),IF(OR(C286="Smelter not listed",C286="Smelter not yet identified"),MATCH($B286&amp;$D286,'Smelter Look-up'!$J:$J,0),MATCH($B286&amp;$C286,'Smelter Look-up'!$J:$J,0)))</f>
        <v>598</v>
      </c>
      <c r="X286" s="227">
        <f t="shared" si="40"/>
        <v>0</v>
      </c>
      <c r="AB286" s="228" t="str">
        <f t="shared" si="41"/>
        <v>TungstenHunan Shizhuyuan Nonferrous Metals Co., Ltd. Chenzhou Tungsten Products Branch</v>
      </c>
    </row>
    <row r="287" spans="1:28" s="227" customFormat="1" ht="201.6">
      <c r="A287" s="181" t="s">
        <v>1321</v>
      </c>
      <c r="B287" s="182" t="s">
        <v>1126</v>
      </c>
      <c r="C287" s="186" t="s">
        <v>2339</v>
      </c>
      <c r="D287" s="230" t="s">
        <v>2339</v>
      </c>
      <c r="E287" s="182" t="s">
        <v>15858</v>
      </c>
      <c r="F287" s="182" t="s">
        <v>1321</v>
      </c>
      <c r="G287" s="182" t="s">
        <v>15798</v>
      </c>
      <c r="H287" s="183"/>
      <c r="I287" s="184" t="str">
        <f ca="1">IF(ISERROR($V287),"",OFFSET('Smelter Look-up'!$H$4,$V287-4,0))</f>
        <v>Ariquemes</v>
      </c>
      <c r="J287" s="184" t="str">
        <f ca="1">IF(ISERROR($V287),"",OFFSET('Smelter Look-up'!$I$4,$V287-4,0))</f>
        <v>Rondônia</v>
      </c>
      <c r="K287" s="224"/>
      <c r="L287" s="224"/>
      <c r="M287" s="224"/>
      <c r="N287" s="224"/>
      <c r="O287" s="224" t="s">
        <v>16027</v>
      </c>
      <c r="P287" s="185"/>
      <c r="Q287" s="225"/>
      <c r="R287" s="182" t="str">
        <f ca="1">IF(ISERROR($V287),"",OFFSET('Smelter Look-up'!$C$4,$V287-4,0)&amp;"")</f>
        <v>Melt Metais e Ligas S.A.</v>
      </c>
      <c r="S287" s="181" t="str">
        <f t="shared" ca="1" si="39"/>
        <v>BR</v>
      </c>
      <c r="T287" s="181" t="str">
        <f ca="1">IF(B287="","",IF(ISERROR(MATCH($J287,SorP!$B$1:$B$6279,0)),"",INDIRECT("'SorP'!$A$"&amp;MATCH($S287&amp;$J287,SorP!C:C,0))))</f>
        <v>BR-RO</v>
      </c>
      <c r="U287" s="201"/>
      <c r="V287" s="226">
        <f>IF(C287="",NA(),IF(OR(C287="Smelter not listed",C287="Smelter not yet identified"),MATCH($B287&amp;$D287,'Smelter Look-up'!$J:$J,0),MATCH($B287&amp;$C287,'Smelter Look-up'!$J:$J,0)))</f>
        <v>459</v>
      </c>
      <c r="X287" s="227">
        <f t="shared" si="40"/>
        <v>0</v>
      </c>
      <c r="AB287" s="228" t="str">
        <f t="shared" si="41"/>
        <v>TinMelt Metais e Ligas S.A.</v>
      </c>
    </row>
    <row r="288" spans="1:28" s="227" customFormat="1" ht="37.799999999999997">
      <c r="A288" s="181" t="s">
        <v>656</v>
      </c>
      <c r="B288" s="182" t="s">
        <v>1125</v>
      </c>
      <c r="C288" s="186" t="s">
        <v>2141</v>
      </c>
      <c r="D288" s="230" t="s">
        <v>2141</v>
      </c>
      <c r="E288" s="182" t="s">
        <v>15808</v>
      </c>
      <c r="F288" s="182" t="s">
        <v>656</v>
      </c>
      <c r="G288" s="182" t="s">
        <v>15798</v>
      </c>
      <c r="H288" s="183"/>
      <c r="I288" s="184" t="str">
        <f ca="1">IF(ISERROR($V288),"",OFFSET('Smelter Look-up'!$H$4,$V288-4,0))</f>
        <v>Tamura</v>
      </c>
      <c r="J288" s="184" t="str">
        <f ca="1">IF(ISERROR($V288),"",OFFSET('Smelter Look-up'!$I$4,$V288-4,0))</f>
        <v>Fukushima</v>
      </c>
      <c r="K288" s="224"/>
      <c r="L288" s="224"/>
      <c r="M288" s="224"/>
      <c r="N288" s="224"/>
      <c r="O288" s="224" t="s">
        <v>16028</v>
      </c>
      <c r="P288" s="185"/>
      <c r="Q288" s="225"/>
      <c r="R288" s="182" t="str">
        <f ca="1">IF(ISERROR($V288),"",OFFSET('Smelter Look-up'!$C$4,$V288-4,0)&amp;"")</f>
        <v>Asaka Riken Co., Ltd.</v>
      </c>
      <c r="S288" s="181" t="str">
        <f t="shared" ca="1" si="39"/>
        <v>JP</v>
      </c>
      <c r="T288" s="181" t="str">
        <f ca="1">IF(B288="","",IF(ISERROR(MATCH($J288,SorP!$B$1:$B$6279,0)),"",INDIRECT("'SorP'!$A$"&amp;MATCH($S288&amp;$J288,SorP!C:C,0))))</f>
        <v>JP-07</v>
      </c>
      <c r="U288" s="201"/>
      <c r="V288" s="226">
        <f>IF(C288="",NA(),IF(OR(C288="Smelter not listed",C288="Smelter not yet identified"),MATCH($B288&amp;$D288,'Smelter Look-up'!$J:$J,0),MATCH($B288&amp;$C288,'Smelter Look-up'!$J:$J,0)))</f>
        <v>32</v>
      </c>
      <c r="X288" s="227">
        <f t="shared" si="40"/>
        <v>0</v>
      </c>
      <c r="AB288" s="228" t="str">
        <f t="shared" si="41"/>
        <v>GoldAsaka Riken Co., Ltd.</v>
      </c>
    </row>
    <row r="289" spans="1:28" s="227" customFormat="1" ht="37.799999999999997">
      <c r="A289" s="181" t="s">
        <v>667</v>
      </c>
      <c r="B289" s="182" t="s">
        <v>1125</v>
      </c>
      <c r="C289" s="186" t="s">
        <v>539</v>
      </c>
      <c r="D289" s="230" t="s">
        <v>539</v>
      </c>
      <c r="E289" s="182" t="s">
        <v>15808</v>
      </c>
      <c r="F289" s="182" t="s">
        <v>667</v>
      </c>
      <c r="G289" s="182" t="s">
        <v>15798</v>
      </c>
      <c r="H289" s="183"/>
      <c r="I289" s="184" t="str">
        <f ca="1">IF(ISERROR($V289),"",OFFSET('Smelter Look-up'!$H$4,$V289-4,0))</f>
        <v>Chiyoda</v>
      </c>
      <c r="J289" s="184" t="str">
        <f ca="1">IF(ISERROR($V289),"",OFFSET('Smelter Look-up'!$I$4,$V289-4,0))</f>
        <v>Tokyo</v>
      </c>
      <c r="K289" s="224"/>
      <c r="L289" s="224"/>
      <c r="M289" s="224"/>
      <c r="N289" s="224"/>
      <c r="O289" s="224" t="s">
        <v>16029</v>
      </c>
      <c r="P289" s="185"/>
      <c r="Q289" s="225"/>
      <c r="R289" s="182" t="str">
        <f ca="1">IF(ISERROR($V289),"",OFFSET('Smelter Look-up'!$C$4,$V289-4,0)&amp;"")</f>
        <v>Chugai Mining</v>
      </c>
      <c r="S289" s="181" t="str">
        <f t="shared" ca="1" si="39"/>
        <v>JP</v>
      </c>
      <c r="T289" s="181" t="str">
        <f ca="1">IF(B289="","",IF(ISERROR(MATCH($J289,SorP!$B$1:$B$6279,0)),"",INDIRECT("'SorP'!$A$"&amp;MATCH($S289&amp;$J289,SorP!C:C,0))))</f>
        <v>JP-13</v>
      </c>
      <c r="U289" s="201"/>
      <c r="V289" s="226">
        <f>IF(C289="",NA(),IF(OR(C289="Smelter not listed",C289="Smelter not yet identified"),MATCH($B289&amp;$D289,'Smelter Look-up'!$J:$J,0),MATCH($B289&amp;$C289,'Smelter Look-up'!$J:$J,0)))</f>
        <v>58</v>
      </c>
      <c r="X289" s="227">
        <f t="shared" si="40"/>
        <v>0</v>
      </c>
      <c r="AB289" s="228" t="str">
        <f t="shared" si="41"/>
        <v>GoldChugai Mining</v>
      </c>
    </row>
    <row r="290" spans="1:28" s="227" customFormat="1" ht="100.8">
      <c r="A290" s="181" t="s">
        <v>704</v>
      </c>
      <c r="B290" s="182" t="s">
        <v>1125</v>
      </c>
      <c r="C290" s="186" t="s">
        <v>2151</v>
      </c>
      <c r="D290" s="230" t="s">
        <v>2151</v>
      </c>
      <c r="E290" s="182" t="s">
        <v>12723</v>
      </c>
      <c r="F290" s="182" t="s">
        <v>704</v>
      </c>
      <c r="G290" s="182" t="s">
        <v>15798</v>
      </c>
      <c r="H290" s="183"/>
      <c r="I290" s="184" t="str">
        <f ca="1">IF(ISERROR($V290),"",OFFSET('Smelter Look-up'!$H$4,$V290-4,0))</f>
        <v>Singapore</v>
      </c>
      <c r="J290" s="184" t="str">
        <f ca="1">IF(ISERROR($V290),"",OFFSET('Smelter Look-up'!$I$4,$V290-4,0))</f>
        <v>South West</v>
      </c>
      <c r="K290" s="224"/>
      <c r="L290" s="224"/>
      <c r="M290" s="224"/>
      <c r="N290" s="224"/>
      <c r="O290" s="224" t="s">
        <v>16030</v>
      </c>
      <c r="P290" s="185"/>
      <c r="Q290" s="225"/>
      <c r="R290" s="182" t="str">
        <f ca="1">IF(ISERROR($V290),"",OFFSET('Smelter Look-up'!$C$4,$V290-4,0)&amp;"")</f>
        <v>Metalor Technologies (Singapore) Pte., Ltd.</v>
      </c>
      <c r="S290" s="181" t="str">
        <f t="shared" ca="1" si="39"/>
        <v>SG</v>
      </c>
      <c r="T290" s="181" t="str">
        <f ca="1">IF(B290="","",IF(ISERROR(MATCH($J290,SorP!$B$1:$B$6279,0)),"",INDIRECT("'SorP'!$A$"&amp;MATCH($S290&amp;$J290,SorP!C:C,0))))</f>
        <v>SG-05</v>
      </c>
      <c r="U290" s="201"/>
      <c r="V290" s="226">
        <f>IF(C290="",NA(),IF(OR(C290="Smelter not listed",C290="Smelter not yet identified"),MATCH($B290&amp;$D290,'Smelter Look-up'!$J:$J,0),MATCH($B290&amp;$C290,'Smelter Look-up'!$J:$J,0)))</f>
        <v>173</v>
      </c>
      <c r="X290" s="227">
        <f t="shared" si="40"/>
        <v>0</v>
      </c>
      <c r="AB290" s="228" t="str">
        <f t="shared" si="41"/>
        <v>GoldMetalor Technologies (Singapore) Pte., Ltd.</v>
      </c>
    </row>
    <row r="291" spans="1:28" s="227" customFormat="1" ht="214.2">
      <c r="A291" s="181" t="s">
        <v>791</v>
      </c>
      <c r="B291" s="182" t="s">
        <v>1128</v>
      </c>
      <c r="C291" s="186" t="s">
        <v>1374</v>
      </c>
      <c r="D291" s="230" t="s">
        <v>1374</v>
      </c>
      <c r="E291" s="182" t="s">
        <v>15813</v>
      </c>
      <c r="F291" s="182" t="s">
        <v>791</v>
      </c>
      <c r="G291" s="182" t="s">
        <v>15798</v>
      </c>
      <c r="H291" s="183"/>
      <c r="I291" s="184" t="str">
        <f ca="1">IF(ISERROR($V291),"",OFFSET('Smelter Look-up'!$H$4,$V291-4,0))</f>
        <v>Ganzhou</v>
      </c>
      <c r="J291" s="184" t="str">
        <f ca="1">IF(ISERROR($V291),"",OFFSET('Smelter Look-up'!$I$4,$V291-4,0))</f>
        <v>Jiangxi Sheng</v>
      </c>
      <c r="K291" s="224"/>
      <c r="L291" s="224"/>
      <c r="M291" s="224"/>
      <c r="N291" s="224"/>
      <c r="O291" s="224" t="s">
        <v>16031</v>
      </c>
      <c r="P291" s="185"/>
      <c r="Q291" s="225"/>
      <c r="R291" s="182" t="str">
        <f ca="1">IF(ISERROR($V291),"",OFFSET('Smelter Look-up'!$C$4,$V291-4,0)&amp;"")</f>
        <v>Chongyi Zhangyuan Tungsten Co., Ltd.</v>
      </c>
      <c r="S291" s="181" t="str">
        <f t="shared" ca="1" si="39"/>
        <v>CN</v>
      </c>
      <c r="T291" s="181" t="str">
        <f ca="1">IF(B291="","",IF(ISERROR(MATCH($J291,SorP!$B$1:$B$6279,0)),"",INDIRECT("'SorP'!$A$"&amp;MATCH($S291&amp;$J291,SorP!C:C,0))))</f>
        <v>CN-JX</v>
      </c>
      <c r="U291" s="201"/>
      <c r="V291" s="226">
        <f>IF(C291="",NA(),IF(OR(C291="Smelter not listed",C291="Smelter not yet identified"),MATCH($B291&amp;$D291,'Smelter Look-up'!$J:$J,0),MATCH($B291&amp;$C291,'Smelter Look-up'!$J:$J,0)))</f>
        <v>573</v>
      </c>
      <c r="X291" s="227">
        <f t="shared" si="40"/>
        <v>0</v>
      </c>
      <c r="AB291" s="228" t="str">
        <f t="shared" si="41"/>
        <v>TungstenChongyi Zhangyuan Tungsten Co., Ltd.</v>
      </c>
    </row>
    <row r="292" spans="1:28" s="227" customFormat="1" ht="88.2">
      <c r="A292" s="181" t="s">
        <v>744</v>
      </c>
      <c r="B292" s="182" t="s">
        <v>1125</v>
      </c>
      <c r="C292" s="186" t="s">
        <v>2496</v>
      </c>
      <c r="D292" s="230" t="s">
        <v>2496</v>
      </c>
      <c r="E292" s="182" t="s">
        <v>15813</v>
      </c>
      <c r="F292" s="182" t="s">
        <v>744</v>
      </c>
      <c r="G292" s="182" t="s">
        <v>15798</v>
      </c>
      <c r="H292" s="183"/>
      <c r="I292" s="184" t="str">
        <f ca="1">IF(ISERROR($V292),"",OFFSET('Smelter Look-up'!$H$4,$V292-4,0))</f>
        <v>Shanghang</v>
      </c>
      <c r="J292" s="184" t="str">
        <f ca="1">IF(ISERROR($V292),"",OFFSET('Smelter Look-up'!$I$4,$V292-4,0))</f>
        <v>Fujian Sheng</v>
      </c>
      <c r="K292" s="224"/>
      <c r="L292" s="224"/>
      <c r="M292" s="224"/>
      <c r="N292" s="224"/>
      <c r="O292" s="224" t="s">
        <v>16032</v>
      </c>
      <c r="P292" s="185"/>
      <c r="Q292" s="225"/>
      <c r="R292" s="182" t="str">
        <f ca="1">IF(ISERROR($V292),"",OFFSET('Smelter Look-up'!$C$4,$V292-4,0)&amp;"")</f>
        <v>Gold Refinery of Zijin Mining Group Co., Ltd.</v>
      </c>
      <c r="S292" s="181" t="str">
        <f t="shared" ca="1" si="39"/>
        <v>CN</v>
      </c>
      <c r="T292" s="181" t="str">
        <f ca="1">IF(B292="","",IF(ISERROR(MATCH($J292,SorP!$B$1:$B$6279,0)),"",INDIRECT("'SorP'!$A$"&amp;MATCH($S292&amp;$J292,SorP!C:C,0))))</f>
        <v>CN-FJ</v>
      </c>
      <c r="U292" s="201"/>
      <c r="V292" s="226">
        <f>IF(C292="",NA(),IF(OR(C292="Smelter not listed",C292="Smelter not yet identified"),MATCH($B292&amp;$D292,'Smelter Look-up'!$J:$J,0),MATCH($B292&amp;$C292,'Smelter Look-up'!$J:$J,0)))</f>
        <v>92</v>
      </c>
      <c r="X292" s="227">
        <f t="shared" si="40"/>
        <v>0</v>
      </c>
      <c r="AB292" s="228" t="str">
        <f t="shared" si="41"/>
        <v>GoldGold Refinery of Zijin Mining Group Co., Ltd.</v>
      </c>
    </row>
    <row r="293" spans="1:28" s="227" customFormat="1" ht="264.60000000000002">
      <c r="A293" s="181" t="s">
        <v>762</v>
      </c>
      <c r="B293" s="182" t="s">
        <v>1127</v>
      </c>
      <c r="C293" s="186" t="s">
        <v>1738</v>
      </c>
      <c r="D293" s="230" t="s">
        <v>1738</v>
      </c>
      <c r="E293" s="182" t="s">
        <v>15814</v>
      </c>
      <c r="F293" s="182" t="s">
        <v>762</v>
      </c>
      <c r="G293" s="182" t="s">
        <v>15798</v>
      </c>
      <c r="H293" s="183"/>
      <c r="I293" s="184" t="str">
        <f ca="1">IF(ISERROR($V293),"",OFFSET('Smelter Look-up'!$H$4,$V293-4,0))</f>
        <v>Ust-Kamenogorsk</v>
      </c>
      <c r="J293" s="184" t="str">
        <f ca="1">IF(ISERROR($V293),"",OFFSET('Smelter Look-up'!$I$4,$V293-4,0))</f>
        <v>Qaraghandy oblysy</v>
      </c>
      <c r="K293" s="224"/>
      <c r="L293" s="224"/>
      <c r="M293" s="224"/>
      <c r="N293" s="224"/>
      <c r="O293" s="224" t="s">
        <v>16033</v>
      </c>
      <c r="P293" s="185"/>
      <c r="Q293" s="225"/>
      <c r="R293" s="182" t="str">
        <f ca="1">IF(ISERROR($V293),"",OFFSET('Smelter Look-up'!$C$4,$V293-4,0)&amp;"")</f>
        <v>Ulba Metallurgical Plant JSC</v>
      </c>
      <c r="S293" s="181" t="str">
        <f t="shared" ca="1" si="39"/>
        <v>KZ</v>
      </c>
      <c r="T293" s="181" t="str">
        <f ca="1">IF(B293="","",IF(ISERROR(MATCH($J293,SorP!$B$1:$B$6279,0)),"",INDIRECT("'SorP'!$A$"&amp;MATCH($S293&amp;$J293,SorP!C:C,0))))</f>
        <v>KZ-KAR</v>
      </c>
      <c r="U293" s="201"/>
      <c r="V293" s="226">
        <f>IF(C293="",NA(),IF(OR(C293="Smelter not listed",C293="Smelter not yet identified"),MATCH($B293&amp;$D293,'Smelter Look-up'!$J:$J,0),MATCH($B293&amp;$C293,'Smelter Look-up'!$J:$J,0)))</f>
        <v>379</v>
      </c>
      <c r="X293" s="227">
        <f t="shared" si="40"/>
        <v>0</v>
      </c>
      <c r="AB293" s="228" t="str">
        <f t="shared" si="41"/>
        <v>TantalumUlba Metallurgical Plant JSC</v>
      </c>
    </row>
    <row r="294" spans="1:28" s="227" customFormat="1" ht="88.2">
      <c r="A294" s="181" t="s">
        <v>15056</v>
      </c>
      <c r="B294" s="182" t="s">
        <v>1125</v>
      </c>
      <c r="C294" s="186" t="s">
        <v>15055</v>
      </c>
      <c r="D294" s="230" t="s">
        <v>15055</v>
      </c>
      <c r="E294" s="182" t="s">
        <v>15806</v>
      </c>
      <c r="F294" s="182" t="s">
        <v>15056</v>
      </c>
      <c r="G294" s="182" t="s">
        <v>15798</v>
      </c>
      <c r="H294" s="183"/>
      <c r="I294" s="184" t="str">
        <f ca="1">IF(ISERROR($V294),"",OFFSET('Smelter Look-up'!$H$4,$V294-4,0))</f>
        <v>Coimbatore</v>
      </c>
      <c r="J294" s="184" t="str">
        <f ca="1">IF(ISERROR($V294),"",OFFSET('Smelter Look-up'!$I$4,$V294-4,0))</f>
        <v>Tamil Nādu</v>
      </c>
      <c r="K294" s="224"/>
      <c r="L294" s="224"/>
      <c r="M294" s="224"/>
      <c r="N294" s="224"/>
      <c r="O294" s="224" t="s">
        <v>15805</v>
      </c>
      <c r="P294" s="185"/>
      <c r="Q294" s="225"/>
      <c r="R294" s="182" t="str">
        <f ca="1">IF(ISERROR($V294),"",OFFSET('Smelter Look-up'!$C$4,$V294-4,0)&amp;"")</f>
        <v>Emerald Jewel Industry India Limited (Unit 4)</v>
      </c>
      <c r="S294" s="181" t="str">
        <f t="shared" ref="S294:S324" ca="1" si="42">IF(B294="","",IF(ISERROR(MATCH($E294,CL,0)),"Unknown",INDIRECT("'C'!$A$"&amp;MATCH($E294,CL,0)+1)))</f>
        <v>IN</v>
      </c>
      <c r="T294" s="181" t="str">
        <f ca="1">IF(B294="","",IF(ISERROR(MATCH($J294,SorP!$B$1:$B$6279,0)),"",INDIRECT("'SorP'!$A$"&amp;MATCH($S294&amp;$J294,SorP!C:C,0))))</f>
        <v>IN-TN</v>
      </c>
      <c r="U294" s="201"/>
      <c r="V294" s="226">
        <f>IF(C294="",NA(),IF(OR(C294="Smelter not listed",C294="Smelter not yet identified"),MATCH($B294&amp;$D294,'Smelter Look-up'!$J:$J,0),MATCH($B294&amp;$C294,'Smelter Look-up'!$J:$J,0)))</f>
        <v>79</v>
      </c>
      <c r="X294" s="227">
        <f t="shared" ref="X294:X324" si="43">IF(AND(C294="Smelter not listed",OR(LEN(D294)=0,LEN(E294)=0)),1,0)</f>
        <v>0</v>
      </c>
      <c r="AB294" s="228" t="str">
        <f t="shared" ref="AB294:AB324" si="44">B294&amp;C294</f>
        <v>GoldEmerald Jewel Industry India Limited (Unit 4)</v>
      </c>
    </row>
    <row r="295" spans="1:28" s="227" customFormat="1" ht="113.4">
      <c r="A295" s="181" t="s">
        <v>727</v>
      </c>
      <c r="B295" s="182" t="s">
        <v>1125</v>
      </c>
      <c r="C295" s="186" t="s">
        <v>910</v>
      </c>
      <c r="D295" s="230" t="s">
        <v>910</v>
      </c>
      <c r="E295" s="182" t="s">
        <v>15855</v>
      </c>
      <c r="F295" s="182" t="s">
        <v>727</v>
      </c>
      <c r="G295" s="182" t="s">
        <v>15798</v>
      </c>
      <c r="H295" s="183"/>
      <c r="I295" s="184" t="str">
        <f ca="1">IF(ISERROR($V295),"",OFFSET('Smelter Look-up'!$H$4,$V295-4,0))</f>
        <v>Shyolkovo</v>
      </c>
      <c r="J295" s="184" t="str">
        <f ca="1">IF(ISERROR($V295),"",OFFSET('Smelter Look-up'!$I$4,$V295-4,0))</f>
        <v>Moskovskaja oblast'</v>
      </c>
      <c r="K295" s="224"/>
      <c r="L295" s="224"/>
      <c r="M295" s="224"/>
      <c r="N295" s="224"/>
      <c r="O295" s="224" t="s">
        <v>16034</v>
      </c>
      <c r="P295" s="185"/>
      <c r="Q295" s="225"/>
      <c r="R295" s="182" t="str">
        <f ca="1">IF(ISERROR($V295),"",OFFSET('Smelter Look-up'!$C$4,$V295-4,0)&amp;"")</f>
        <v>SOE Shyolkovsky Factory of Secondary Precious Metals</v>
      </c>
      <c r="S295" s="181" t="str">
        <f t="shared" ca="1" si="42"/>
        <v>RU</v>
      </c>
      <c r="T295" s="181" t="str">
        <f ca="1">IF(B295="","",IF(ISERROR(MATCH($J295,SorP!$B$1:$B$6279,0)),"",INDIRECT("'SorP'!$A$"&amp;MATCH($S295&amp;$J295,SorP!C:C,0))))</f>
        <v>RU-MOS</v>
      </c>
      <c r="U295" s="201"/>
      <c r="V295" s="226">
        <f>IF(C295="",NA(),IF(OR(C295="Smelter not listed",C295="Smelter not yet identified"),MATCH($B295&amp;$D295,'Smelter Look-up'!$J:$J,0),MATCH($B295&amp;$C295,'Smelter Look-up'!$J:$J,0)))</f>
        <v>257</v>
      </c>
      <c r="X295" s="227">
        <f t="shared" si="43"/>
        <v>0</v>
      </c>
      <c r="AB295" s="228" t="str">
        <f t="shared" si="44"/>
        <v>GoldSOE Shyolkovsky Factory of Secondary Precious Metals</v>
      </c>
    </row>
    <row r="296" spans="1:28" s="227" customFormat="1" ht="138.6">
      <c r="A296" s="181" t="s">
        <v>715</v>
      </c>
      <c r="B296" s="182" t="s">
        <v>1125</v>
      </c>
      <c r="C296" s="186" t="s">
        <v>2257</v>
      </c>
      <c r="D296" s="230" t="s">
        <v>2257</v>
      </c>
      <c r="E296" s="182" t="s">
        <v>15855</v>
      </c>
      <c r="F296" s="182" t="s">
        <v>715</v>
      </c>
      <c r="G296" s="182" t="s">
        <v>15798</v>
      </c>
      <c r="H296" s="183"/>
      <c r="I296" s="184" t="str">
        <f ca="1">IF(ISERROR($V296),"",OFFSET('Smelter Look-up'!$H$4,$V296-4,0))</f>
        <v>Krasnoyarsk</v>
      </c>
      <c r="J296" s="184" t="str">
        <f ca="1">IF(ISERROR($V296),"",OFFSET('Smelter Look-up'!$I$4,$V296-4,0))</f>
        <v>Krasnoyarskiy kray</v>
      </c>
      <c r="K296" s="224"/>
      <c r="L296" s="224"/>
      <c r="M296" s="224"/>
      <c r="N296" s="224"/>
      <c r="O296" s="224" t="s">
        <v>15855</v>
      </c>
      <c r="P296" s="185"/>
      <c r="Q296" s="225"/>
      <c r="R296" s="182" t="str">
        <f ca="1">IF(ISERROR($V296),"",OFFSET('Smelter Look-up'!$C$4,$V296-4,0)&amp;"")</f>
        <v>OJSC "The Gulidov Krasnoyarsk Non-Ferrous Metals Plant" (OJSC Krastsvetmet)</v>
      </c>
      <c r="S296" s="181" t="str">
        <f t="shared" ca="1" si="42"/>
        <v>RU</v>
      </c>
      <c r="T296" s="181" t="str">
        <f ca="1">IF(B296="","",IF(ISERROR(MATCH($J296,SorP!$B$1:$B$6279,0)),"",INDIRECT("'SorP'!$A$"&amp;MATCH($S296&amp;$J296,SorP!C:C,0))))</f>
        <v>RU-KYA</v>
      </c>
      <c r="U296" s="201"/>
      <c r="V296" s="226">
        <f>IF(C296="",NA(),IF(OR(C296="Smelter not listed",C296="Smelter not yet identified"),MATCH($B296&amp;$D296,'Smelter Look-up'!$J:$J,0),MATCH($B296&amp;$C296,'Smelter Look-up'!$J:$J,0)))</f>
        <v>199</v>
      </c>
      <c r="X296" s="227">
        <f t="shared" si="43"/>
        <v>0</v>
      </c>
      <c r="AB296" s="228" t="str">
        <f t="shared" si="44"/>
        <v>GoldOJSC "The Gulidov Krasnoyarsk Non-Ferrous Metals Plant" (OJSC Krastsvetmet)</v>
      </c>
    </row>
    <row r="297" spans="1:28" s="227" customFormat="1" ht="100.8">
      <c r="A297" s="181" t="s">
        <v>1395</v>
      </c>
      <c r="B297" s="182" t="s">
        <v>1127</v>
      </c>
      <c r="C297" s="186" t="s">
        <v>16035</v>
      </c>
      <c r="D297" s="230" t="s">
        <v>16035</v>
      </c>
      <c r="E297" s="182" t="s">
        <v>15813</v>
      </c>
      <c r="F297" s="182" t="s">
        <v>1395</v>
      </c>
      <c r="G297" s="182" t="s">
        <v>15798</v>
      </c>
      <c r="H297" s="183"/>
      <c r="I297" s="184" t="str">
        <f ca="1">IF(ISERROR($V297),"",OFFSET('Smelter Look-up'!$H$4,$V297-4,0))</f>
        <v>YunFu City</v>
      </c>
      <c r="J297" s="184" t="str">
        <f ca="1">IF(ISERROR($V297),"",OFFSET('Smelter Look-up'!$I$4,$V297-4,0))</f>
        <v>Guangdong Sheng</v>
      </c>
      <c r="K297" s="224"/>
      <c r="L297" s="224"/>
      <c r="M297" s="224"/>
      <c r="N297" s="224"/>
      <c r="O297" s="224" t="s">
        <v>15813</v>
      </c>
      <c r="P297" s="185"/>
      <c r="Q297" s="225"/>
      <c r="R297" s="182" t="str">
        <f ca="1">IF(ISERROR($V297),"",OFFSET('Smelter Look-up'!$C$4,$V297-4,0)&amp;"")</f>
        <v>XinXing HaoRong Electronic Material Co., Ltd.</v>
      </c>
      <c r="S297" s="181" t="str">
        <f t="shared" ca="1" si="42"/>
        <v>CN</v>
      </c>
      <c r="T297" s="181" t="str">
        <f ca="1">IF(B297="","",IF(ISERROR(MATCH($J297,SorP!$B$1:$B$6279,0)),"",INDIRECT("'SorP'!$A$"&amp;MATCH($S297&amp;$J297,SorP!C:C,0))))</f>
        <v>CN-GD</v>
      </c>
      <c r="U297" s="201"/>
      <c r="V297" s="226">
        <f>IF(C297="",NA(),IF(OR(C297="Smelter not listed",C297="Smelter not yet identified"),MATCH($B297&amp;$D297,'Smelter Look-up'!$J:$J,0),MATCH($B297&amp;$C297,'Smelter Look-up'!$J:$J,0)))</f>
        <v>381</v>
      </c>
      <c r="X297" s="227">
        <f t="shared" si="43"/>
        <v>0</v>
      </c>
      <c r="AB297" s="228" t="str">
        <f t="shared" si="44"/>
        <v>TantalumXinXing Haorong Electronic Material Co., Ltd.</v>
      </c>
    </row>
    <row r="298" spans="1:28" s="227" customFormat="1" ht="75.599999999999994">
      <c r="A298" s="181" t="s">
        <v>12930</v>
      </c>
      <c r="B298" s="182" t="s">
        <v>1126</v>
      </c>
      <c r="C298" s="186" t="s">
        <v>12929</v>
      </c>
      <c r="D298" s="230" t="s">
        <v>12929</v>
      </c>
      <c r="E298" s="182" t="s">
        <v>15813</v>
      </c>
      <c r="F298" s="182" t="s">
        <v>12930</v>
      </c>
      <c r="G298" s="182" t="s">
        <v>15798</v>
      </c>
      <c r="H298" s="183"/>
      <c r="I298" s="184" t="str">
        <f ca="1">IF(ISERROR($V298),"",OFFSET('Smelter Look-up'!$H$4,$V298-4,0))</f>
        <v>Chifeng</v>
      </c>
      <c r="J298" s="184" t="str">
        <f ca="1">IF(ISERROR($V298),"",OFFSET('Smelter Look-up'!$I$4,$V298-4,0))</f>
        <v>Nei Mongol Zizhiqu</v>
      </c>
      <c r="K298" s="224"/>
      <c r="L298" s="224"/>
      <c r="M298" s="224"/>
      <c r="N298" s="224"/>
      <c r="O298" s="224" t="s">
        <v>15805</v>
      </c>
      <c r="P298" s="185"/>
      <c r="Q298" s="225"/>
      <c r="R298" s="182" t="str">
        <f ca="1">IF(ISERROR($V298),"",OFFSET('Smelter Look-up'!$C$4,$V298-4,0)&amp;"")</f>
        <v>Chifeng Dajingzi Tin Industry Co., Ltd.</v>
      </c>
      <c r="S298" s="181" t="str">
        <f t="shared" ca="1" si="42"/>
        <v>CN</v>
      </c>
      <c r="T298" s="181" t="str">
        <f ca="1">IF(B298="","",IF(ISERROR(MATCH($J298,SorP!$B$1:$B$6279,0)),"",INDIRECT("'SorP'!$A$"&amp;MATCH($S298&amp;$J298,SorP!C:C,0))))</f>
        <v>CN-NM</v>
      </c>
      <c r="U298" s="201"/>
      <c r="V298" s="226">
        <f>IF(C298="",NA(),IF(OR(C298="Smelter not listed",C298="Smelter not yet identified"),MATCH($B298&amp;$D298,'Smelter Look-up'!$J:$J,0),MATCH($B298&amp;$C298,'Smelter Look-up'!$J:$J,0)))</f>
        <v>401</v>
      </c>
      <c r="X298" s="227">
        <f t="shared" si="43"/>
        <v>0</v>
      </c>
      <c r="AB298" s="228" t="str">
        <f t="shared" si="44"/>
        <v>TinChifeng Dajingzi Tin Industry Co., Ltd.</v>
      </c>
    </row>
    <row r="299" spans="1:28" s="227" customFormat="1" ht="113.4">
      <c r="A299" s="181" t="s">
        <v>2137</v>
      </c>
      <c r="B299" s="182" t="s">
        <v>1126</v>
      </c>
      <c r="C299" s="186" t="s">
        <v>2136</v>
      </c>
      <c r="D299" s="230" t="s">
        <v>2136</v>
      </c>
      <c r="E299" s="182" t="s">
        <v>15817</v>
      </c>
      <c r="F299" s="182" t="s">
        <v>2137</v>
      </c>
      <c r="G299" s="182" t="s">
        <v>15798</v>
      </c>
      <c r="H299" s="183"/>
      <c r="I299" s="184" t="str">
        <f ca="1">IF(ISERROR($V299),"",OFFSET('Smelter Look-up'!$H$4,$V299-4,0))</f>
        <v>Quy Hop</v>
      </c>
      <c r="J299" s="184" t="str">
        <f ca="1">IF(ISERROR($V299),"",OFFSET('Smelter Look-up'!$I$4,$V299-4,0))</f>
        <v>Nghệ An</v>
      </c>
      <c r="K299" s="224"/>
      <c r="L299" s="224"/>
      <c r="M299" s="224"/>
      <c r="N299" s="224"/>
      <c r="O299" s="224" t="s">
        <v>16036</v>
      </c>
      <c r="P299" s="185"/>
      <c r="Q299" s="225"/>
      <c r="R299" s="182" t="str">
        <f ca="1">IF(ISERROR($V299),"",OFFSET('Smelter Look-up'!$C$4,$V299-4,0)&amp;"")</f>
        <v>An Vinh Joint Stock Mineral Processing Company</v>
      </c>
      <c r="S299" s="181" t="str">
        <f t="shared" ca="1" si="42"/>
        <v>VN</v>
      </c>
      <c r="T299" s="181" t="str">
        <f ca="1">IF(B299="","",IF(ISERROR(MATCH($J299,SorP!$B$1:$B$6279,0)),"",INDIRECT("'SorP'!$A$"&amp;MATCH($S299&amp;$J299,SorP!C:C,0))))</f>
        <v>VN-22</v>
      </c>
      <c r="U299" s="201"/>
      <c r="V299" s="226">
        <f>IF(C299="",NA(),IF(OR(C299="Smelter not listed",C299="Smelter not yet identified"),MATCH($B299&amp;$D299,'Smelter Look-up'!$J:$J,0),MATCH($B299&amp;$C299,'Smelter Look-up'!$J:$J,0)))</f>
        <v>393</v>
      </c>
      <c r="X299" s="227">
        <f t="shared" si="43"/>
        <v>0</v>
      </c>
      <c r="AB299" s="228" t="str">
        <f t="shared" si="44"/>
        <v>TinAn Vinh Joint Stock Mineral Processing Company</v>
      </c>
    </row>
    <row r="300" spans="1:28" s="227" customFormat="1" ht="25.2">
      <c r="A300" s="181" t="s">
        <v>2503</v>
      </c>
      <c r="B300" s="182" t="s">
        <v>1125</v>
      </c>
      <c r="C300" s="186" t="s">
        <v>2502</v>
      </c>
      <c r="D300" s="230" t="s">
        <v>2502</v>
      </c>
      <c r="E300" s="182" t="s">
        <v>15803</v>
      </c>
      <c r="F300" s="182" t="s">
        <v>2503</v>
      </c>
      <c r="G300" s="182" t="s">
        <v>15798</v>
      </c>
      <c r="H300" s="183"/>
      <c r="I300" s="184" t="str">
        <f ca="1">IF(ISERROR($V300),"",OFFSET('Smelter Look-up'!$H$4,$V300-4,0))</f>
        <v>Arezzo</v>
      </c>
      <c r="J300" s="184" t="str">
        <f ca="1">IF(ISERROR($V300),"",OFFSET('Smelter Look-up'!$I$4,$V300-4,0))</f>
        <v>Toscana</v>
      </c>
      <c r="K300" s="224"/>
      <c r="L300" s="224"/>
      <c r="M300" s="224"/>
      <c r="N300" s="224"/>
      <c r="O300" s="224" t="s">
        <v>15805</v>
      </c>
      <c r="P300" s="185"/>
      <c r="Q300" s="225"/>
      <c r="R300" s="182" t="str">
        <f ca="1">IF(ISERROR($V300),"",OFFSET('Smelter Look-up'!$C$4,$V300-4,0)&amp;"")</f>
        <v>Italpreziosi</v>
      </c>
      <c r="S300" s="181" t="str">
        <f t="shared" ca="1" si="42"/>
        <v>IT</v>
      </c>
      <c r="T300" s="181" t="str">
        <f ca="1">IF(B300="","",IF(ISERROR(MATCH($J300,SorP!$B$1:$B$6279,0)),"",INDIRECT("'SorP'!$A$"&amp;MATCH($S300&amp;$J300,SorP!C:C,0))))</f>
        <v>IT-52</v>
      </c>
      <c r="U300" s="201"/>
      <c r="V300" s="226">
        <f>IF(C300="",NA(),IF(OR(C300="Smelter not listed",C300="Smelter not yet identified"),MATCH($B300&amp;$D300,'Smelter Look-up'!$J:$J,0),MATCH($B300&amp;$C300,'Smelter Look-up'!$J:$J,0)))</f>
        <v>120</v>
      </c>
      <c r="X300" s="227">
        <f t="shared" si="43"/>
        <v>0</v>
      </c>
      <c r="AB300" s="228" t="str">
        <f t="shared" si="44"/>
        <v>GoldItalpreziosi</v>
      </c>
    </row>
    <row r="301" spans="1:28" s="227" customFormat="1" ht="37.799999999999997">
      <c r="A301" s="181" t="s">
        <v>15474</v>
      </c>
      <c r="B301" s="182" t="s">
        <v>1126</v>
      </c>
      <c r="C301" s="186" t="s">
        <v>15473</v>
      </c>
      <c r="D301" s="230" t="s">
        <v>15473</v>
      </c>
      <c r="E301" s="182" t="s">
        <v>16037</v>
      </c>
      <c r="F301" s="182" t="s">
        <v>15474</v>
      </c>
      <c r="G301" s="182" t="s">
        <v>15798</v>
      </c>
      <c r="H301" s="183"/>
      <c r="I301" s="184" t="str">
        <f ca="1">IF(ISERROR($V301),"",OFFSET('Smelter Look-up'!$H$4,$V301-4,0))</f>
        <v>Yangon</v>
      </c>
      <c r="J301" s="184" t="str">
        <f ca="1">IF(ISERROR($V301),"",OFFSET('Smelter Look-up'!$I$4,$V301-4,0))</f>
        <v>Yangon</v>
      </c>
      <c r="K301" s="224"/>
      <c r="L301" s="224"/>
      <c r="M301" s="224"/>
      <c r="N301" s="224"/>
      <c r="O301" s="224" t="s">
        <v>15805</v>
      </c>
      <c r="P301" s="185"/>
      <c r="Q301" s="225"/>
      <c r="R301" s="182" t="str">
        <f ca="1">IF(ISERROR($V301),"",OFFSET('Smelter Look-up'!$C$4,$V301-4,0)&amp;"")</f>
        <v>DS Myanmar</v>
      </c>
      <c r="S301" s="181" t="str">
        <f t="shared" ca="1" si="42"/>
        <v>MM</v>
      </c>
      <c r="T301" s="181" t="str">
        <f ca="1">IF(B301="","",IF(ISERROR(MATCH($J301,SorP!$B$1:$B$6279,0)),"",INDIRECT("'SorP'!$A$"&amp;MATCH($S301&amp;$J301,SorP!C:C,0))))</f>
        <v>MM-06</v>
      </c>
      <c r="U301" s="201"/>
      <c r="V301" s="226">
        <f>IF(C301="",NA(),IF(OR(C301="Smelter not listed",C301="Smelter not yet identified"),MATCH($B301&amp;$D301,'Smelter Look-up'!$J:$J,0),MATCH($B301&amp;$C301,'Smelter Look-up'!$J:$J,0)))</f>
        <v>419</v>
      </c>
      <c r="X301" s="227">
        <f t="shared" si="43"/>
        <v>0</v>
      </c>
      <c r="AB301" s="228" t="str">
        <f t="shared" si="44"/>
        <v>TinDS Myanmar</v>
      </c>
    </row>
    <row r="302" spans="1:28" s="227" customFormat="1" ht="201.6">
      <c r="A302" s="181" t="s">
        <v>794</v>
      </c>
      <c r="B302" s="182" t="s">
        <v>1128</v>
      </c>
      <c r="C302" s="186" t="s">
        <v>15556</v>
      </c>
      <c r="D302" s="230" t="s">
        <v>15556</v>
      </c>
      <c r="E302" s="182" t="s">
        <v>15813</v>
      </c>
      <c r="F302" s="182" t="s">
        <v>794</v>
      </c>
      <c r="G302" s="182" t="s">
        <v>15798</v>
      </c>
      <c r="H302" s="183"/>
      <c r="I302" s="184" t="str">
        <f ca="1">IF(ISERROR($V302),"",OFFSET('Smelter Look-up'!$H$4,$V302-4,0))</f>
        <v>Hengyang</v>
      </c>
      <c r="J302" s="184" t="str">
        <f ca="1">IF(ISERROR($V302),"",OFFSET('Smelter Look-up'!$I$4,$V302-4,0))</f>
        <v>Hunan Sheng</v>
      </c>
      <c r="K302" s="224"/>
      <c r="L302" s="224"/>
      <c r="M302" s="224"/>
      <c r="N302" s="224"/>
      <c r="O302" s="224" t="s">
        <v>16038</v>
      </c>
      <c r="P302" s="185"/>
      <c r="Q302" s="225"/>
      <c r="R302" s="182" t="str">
        <f ca="1">IF(ISERROR($V302),"",OFFSET('Smelter Look-up'!$C$4,$V302-4,0)&amp;"")</f>
        <v>Hunan Jintai New Material Co., Ltd.</v>
      </c>
      <c r="S302" s="181" t="str">
        <f t="shared" ca="1" si="42"/>
        <v>CN</v>
      </c>
      <c r="T302" s="181" t="str">
        <f ca="1">IF(B302="","",IF(ISERROR(MATCH($J302,SorP!$B$1:$B$6279,0)),"",INDIRECT("'SorP'!$A$"&amp;MATCH($S302&amp;$J302,SorP!C:C,0))))</f>
        <v>CN-HN</v>
      </c>
      <c r="U302" s="201"/>
      <c r="V302" s="226">
        <f>IF(C302="",NA(),IF(OR(C302="Smelter not listed",C302="Smelter not yet identified"),MATCH($B302&amp;$D302,'Smelter Look-up'!$J:$J,0),MATCH($B302&amp;$C302,'Smelter Look-up'!$J:$J,0)))</f>
        <v>597</v>
      </c>
      <c r="X302" s="227">
        <f t="shared" si="43"/>
        <v>0</v>
      </c>
      <c r="AB302" s="228" t="str">
        <f t="shared" si="44"/>
        <v>TungstenHunan Jintai New Material Co., Ltd.</v>
      </c>
    </row>
    <row r="303" spans="1:28" s="227" customFormat="1" ht="88.2">
      <c r="A303" s="181" t="s">
        <v>709</v>
      </c>
      <c r="B303" s="182" t="s">
        <v>1125</v>
      </c>
      <c r="C303" s="186" t="s">
        <v>1225</v>
      </c>
      <c r="D303" s="230" t="s">
        <v>1225</v>
      </c>
      <c r="E303" s="182" t="s">
        <v>15808</v>
      </c>
      <c r="F303" s="182" t="s">
        <v>709</v>
      </c>
      <c r="G303" s="182" t="s">
        <v>15798</v>
      </c>
      <c r="H303" s="183"/>
      <c r="I303" s="184" t="str">
        <f ca="1">IF(ISERROR($V303),"",OFFSET('Smelter Look-up'!$H$4,$V303-4,0))</f>
        <v>Takehara</v>
      </c>
      <c r="J303" s="184" t="str">
        <f ca="1">IF(ISERROR($V303),"",OFFSET('Smelter Look-up'!$I$4,$V303-4,0))</f>
        <v>Hiroshima</v>
      </c>
      <c r="K303" s="224"/>
      <c r="L303" s="224"/>
      <c r="M303" s="224"/>
      <c r="N303" s="224"/>
      <c r="O303" s="224" t="s">
        <v>16039</v>
      </c>
      <c r="P303" s="185"/>
      <c r="Q303" s="225"/>
      <c r="R303" s="182" t="str">
        <f ca="1">IF(ISERROR($V303),"",OFFSET('Smelter Look-up'!$C$4,$V303-4,0)&amp;"")</f>
        <v>Mitsui Mining and Smelting Co., Ltd.</v>
      </c>
      <c r="S303" s="181" t="str">
        <f t="shared" ca="1" si="42"/>
        <v>JP</v>
      </c>
      <c r="T303" s="181" t="str">
        <f ca="1">IF(B303="","",IF(ISERROR(MATCH($J303,SorP!$B$1:$B$6279,0)),"",INDIRECT("'SorP'!$A$"&amp;MATCH($S303&amp;$J303,SorP!C:C,0))))</f>
        <v>JP-34</v>
      </c>
      <c r="U303" s="201"/>
      <c r="V303" s="226">
        <f>IF(C303="",NA(),IF(OR(C303="Smelter not listed",C303="Smelter not yet identified"),MATCH($B303&amp;$D303,'Smelter Look-up'!$J:$J,0),MATCH($B303&amp;$C303,'Smelter Look-up'!$J:$J,0)))</f>
        <v>183</v>
      </c>
      <c r="X303" s="227">
        <f t="shared" si="43"/>
        <v>0</v>
      </c>
      <c r="AB303" s="228" t="str">
        <f t="shared" si="44"/>
        <v>GoldMitsui Mining and Smelting Co., Ltd.</v>
      </c>
    </row>
    <row r="304" spans="1:28" s="227" customFormat="1" ht="25.2">
      <c r="A304" s="181" t="s">
        <v>660</v>
      </c>
      <c r="B304" s="182" t="s">
        <v>1125</v>
      </c>
      <c r="C304" s="186" t="s">
        <v>1221</v>
      </c>
      <c r="D304" s="230" t="s">
        <v>1221</v>
      </c>
      <c r="E304" s="182" t="s">
        <v>16040</v>
      </c>
      <c r="F304" s="182" t="s">
        <v>660</v>
      </c>
      <c r="G304" s="182" t="s">
        <v>15798</v>
      </c>
      <c r="H304" s="183"/>
      <c r="I304" s="184" t="str">
        <f ca="1">IF(ISERROR($V304),"",OFFSET('Smelter Look-up'!$H$4,$V304-4,0))</f>
        <v>Skelleftehamn</v>
      </c>
      <c r="J304" s="184" t="str">
        <f ca="1">IF(ISERROR($V304),"",OFFSET('Smelter Look-up'!$I$4,$V304-4,0))</f>
        <v>Västerbottens län [SE-24]</v>
      </c>
      <c r="K304" s="224"/>
      <c r="L304" s="224"/>
      <c r="M304" s="224"/>
      <c r="N304" s="224"/>
      <c r="O304" s="224" t="s">
        <v>16041</v>
      </c>
      <c r="P304" s="185"/>
      <c r="Q304" s="225"/>
      <c r="R304" s="182" t="str">
        <f ca="1">IF(ISERROR($V304),"",OFFSET('Smelter Look-up'!$C$4,$V304-4,0)&amp;"")</f>
        <v>Boliden AB</v>
      </c>
      <c r="S304" s="181" t="str">
        <f t="shared" ca="1" si="42"/>
        <v>SE</v>
      </c>
      <c r="T304" s="181" t="str">
        <f ca="1">IF(B304="","",IF(ISERROR(MATCH($J304,SorP!$B$1:$B$6279,0)),"",INDIRECT("'SorP'!$A$"&amp;MATCH($S304&amp;$J304,SorP!C:C,0))))</f>
        <v>SE-AC</v>
      </c>
      <c r="U304" s="201"/>
      <c r="V304" s="226">
        <f>IF(C304="",NA(),IF(OR(C304="Smelter not listed",C304="Smelter not yet identified"),MATCH($B304&amp;$D304,'Smelter Look-up'!$J:$J,0),MATCH($B304&amp;$C304,'Smelter Look-up'!$J:$J,0)))</f>
        <v>42</v>
      </c>
      <c r="X304" s="227">
        <f t="shared" si="43"/>
        <v>0</v>
      </c>
      <c r="AB304" s="228" t="str">
        <f t="shared" si="44"/>
        <v>GoldBoliden AB</v>
      </c>
    </row>
    <row r="305" spans="1:28" s="227" customFormat="1" ht="63">
      <c r="A305" s="181" t="s">
        <v>1404</v>
      </c>
      <c r="B305" s="182" t="s">
        <v>1125</v>
      </c>
      <c r="C305" s="186" t="s">
        <v>1403</v>
      </c>
      <c r="D305" s="230" t="s">
        <v>1403</v>
      </c>
      <c r="E305" s="182" t="s">
        <v>15819</v>
      </c>
      <c r="F305" s="182" t="s">
        <v>1404</v>
      </c>
      <c r="G305" s="182" t="s">
        <v>15798</v>
      </c>
      <c r="H305" s="183"/>
      <c r="I305" s="184" t="str">
        <f ca="1">IF(ISERROR($V305),"",OFFSET('Smelter Look-up'!$H$4,$V305-4,0))</f>
        <v>Namdong</v>
      </c>
      <c r="J305" s="184" t="str">
        <f ca="1">IF(ISERROR($V305),"",OFFSET('Smelter Look-up'!$I$4,$V305-4,0))</f>
        <v>Incheon-gwangyeoksi</v>
      </c>
      <c r="K305" s="224"/>
      <c r="L305" s="224"/>
      <c r="M305" s="224"/>
      <c r="N305" s="224"/>
      <c r="O305" s="224" t="s">
        <v>16042</v>
      </c>
      <c r="P305" s="185"/>
      <c r="Q305" s="225"/>
      <c r="R305" s="182" t="str">
        <f ca="1">IF(ISERROR($V305),"",OFFSET('Smelter Look-up'!$C$4,$V305-4,0)&amp;"")</f>
        <v>Samduck Precious Metals</v>
      </c>
      <c r="S305" s="181" t="str">
        <f t="shared" ca="1" si="42"/>
        <v>KR</v>
      </c>
      <c r="T305" s="181" t="str">
        <f ca="1">IF(B305="","",IF(ISERROR(MATCH($J305,SorP!$B$1:$B$6279,0)),"",INDIRECT("'SorP'!$A$"&amp;MATCH($S305&amp;$J305,SorP!C:C,0))))</f>
        <v>KR-28</v>
      </c>
      <c r="U305" s="201"/>
      <c r="V305" s="226">
        <f>IF(C305="",NA(),IF(OR(C305="Smelter not listed",C305="Smelter not yet identified"),MATCH($B305&amp;$D305,'Smelter Look-up'!$J:$J,0),MATCH($B305&amp;$C305,'Smelter Look-up'!$J:$J,0)))</f>
        <v>229</v>
      </c>
      <c r="X305" s="227">
        <f t="shared" si="43"/>
        <v>0</v>
      </c>
      <c r="AB305" s="228" t="str">
        <f t="shared" si="44"/>
        <v>GoldSamduck Precious Metals</v>
      </c>
    </row>
    <row r="306" spans="1:28" s="227" customFormat="1" ht="63">
      <c r="A306" s="181" t="s">
        <v>673</v>
      </c>
      <c r="B306" s="182" t="s">
        <v>1125</v>
      </c>
      <c r="C306" s="186" t="s">
        <v>12922</v>
      </c>
      <c r="D306" s="230" t="s">
        <v>12922</v>
      </c>
      <c r="E306" s="182" t="s">
        <v>15813</v>
      </c>
      <c r="F306" s="182" t="s">
        <v>673</v>
      </c>
      <c r="G306" s="182" t="s">
        <v>15798</v>
      </c>
      <c r="H306" s="183"/>
      <c r="I306" s="184" t="str">
        <f ca="1">IF(ISERROR($V306),"",OFFSET('Smelter Look-up'!$H$4,$V306-4,0))</f>
        <v>Lanzhou</v>
      </c>
      <c r="J306" s="184" t="str">
        <f ca="1">IF(ISERROR($V306),"",OFFSET('Smelter Look-up'!$I$4,$V306-4,0))</f>
        <v>Gansu Sheng</v>
      </c>
      <c r="K306" s="224"/>
      <c r="L306" s="224"/>
      <c r="M306" s="224"/>
      <c r="N306" s="224"/>
      <c r="O306" s="224" t="s">
        <v>15813</v>
      </c>
      <c r="P306" s="185"/>
      <c r="Q306" s="225"/>
      <c r="R306" s="182" t="str">
        <f ca="1">IF(ISERROR($V306),"",OFFSET('Smelter Look-up'!$C$4,$V306-4,0)&amp;"")</f>
        <v>Refinery of Seemine Gold Co., Ltd.</v>
      </c>
      <c r="S306" s="181" t="str">
        <f t="shared" ca="1" si="42"/>
        <v>CN</v>
      </c>
      <c r="T306" s="181" t="str">
        <f ca="1">IF(B306="","",IF(ISERROR(MATCH($J306,SorP!$B$1:$B$6279,0)),"",INDIRECT("'SorP'!$A$"&amp;MATCH($S306&amp;$J306,SorP!C:C,0))))</f>
        <v>CN-GS</v>
      </c>
      <c r="U306" s="201"/>
      <c r="V306" s="226">
        <f>IF(C306="",NA(),IF(OR(C306="Smelter not listed",C306="Smelter not yet identified"),MATCH($B306&amp;$D306,'Smelter Look-up'!$J:$J,0),MATCH($B306&amp;$C306,'Smelter Look-up'!$J:$J,0)))</f>
        <v>217</v>
      </c>
      <c r="X306" s="227">
        <f t="shared" si="43"/>
        <v>0</v>
      </c>
      <c r="AB306" s="228" t="str">
        <f t="shared" si="44"/>
        <v>GoldRefinery of Seemine Gold Co., Ltd.</v>
      </c>
    </row>
    <row r="307" spans="1:28" s="227" customFormat="1" ht="75.599999999999994">
      <c r="A307" s="181" t="s">
        <v>717</v>
      </c>
      <c r="B307" s="182" t="s">
        <v>1125</v>
      </c>
      <c r="C307" s="186" t="s">
        <v>2156</v>
      </c>
      <c r="D307" s="230" t="s">
        <v>2156</v>
      </c>
      <c r="E307" s="182" t="s">
        <v>15813</v>
      </c>
      <c r="F307" s="182" t="s">
        <v>717</v>
      </c>
      <c r="G307" s="182" t="s">
        <v>15798</v>
      </c>
      <c r="H307" s="183"/>
      <c r="I307" s="184" t="str">
        <f ca="1">IF(ISERROR($V307),"",OFFSET('Smelter Look-up'!$H$4,$V307-4,0))</f>
        <v>Penglai</v>
      </c>
      <c r="J307" s="184" t="str">
        <f ca="1">IF(ISERROR($V307),"",OFFSET('Smelter Look-up'!$I$4,$V307-4,0))</f>
        <v>Shandong Sheng</v>
      </c>
      <c r="K307" s="224"/>
      <c r="L307" s="224"/>
      <c r="M307" s="224"/>
      <c r="N307" s="224"/>
      <c r="O307" s="224" t="s">
        <v>15813</v>
      </c>
      <c r="P307" s="185"/>
      <c r="Q307" s="225"/>
      <c r="R307" s="182" t="str">
        <f ca="1">IF(ISERROR($V307),"",OFFSET('Smelter Look-up'!$C$4,$V307-4,0)&amp;"")</f>
        <v>Penglai Penggang Gold Industry Co., Ltd.</v>
      </c>
      <c r="S307" s="181" t="str">
        <f t="shared" ca="1" si="42"/>
        <v>CN</v>
      </c>
      <c r="T307" s="181" t="str">
        <f ca="1">IF(B307="","",IF(ISERROR(MATCH($J307,SorP!$B$1:$B$6279,0)),"",INDIRECT("'SorP'!$A$"&amp;MATCH($S307&amp;$J307,SorP!C:C,0))))</f>
        <v>CN-SD</v>
      </c>
      <c r="U307" s="201"/>
      <c r="V307" s="226">
        <f>IF(C307="",NA(),IF(OR(C307="Smelter not listed",C307="Smelter not yet identified"),MATCH($B307&amp;$D307,'Smelter Look-up'!$J:$J,0),MATCH($B307&amp;$C307,'Smelter Look-up'!$J:$J,0)))</f>
        <v>205</v>
      </c>
      <c r="X307" s="227">
        <f t="shared" si="43"/>
        <v>0</v>
      </c>
      <c r="AB307" s="228" t="str">
        <f t="shared" si="44"/>
        <v>GoldPenglai Penggang Gold Industry Co., Ltd.</v>
      </c>
    </row>
    <row r="308" spans="1:28" s="227" customFormat="1" ht="37.799999999999997">
      <c r="A308" s="181" t="s">
        <v>757</v>
      </c>
      <c r="B308" s="182" t="s">
        <v>1127</v>
      </c>
      <c r="C308" s="186" t="s">
        <v>813</v>
      </c>
      <c r="D308" s="230" t="s">
        <v>813</v>
      </c>
      <c r="E308" s="182" t="s">
        <v>15804</v>
      </c>
      <c r="F308" s="182" t="s">
        <v>757</v>
      </c>
      <c r="G308" s="182" t="s">
        <v>15798</v>
      </c>
      <c r="H308" s="183"/>
      <c r="I308" s="184" t="str">
        <f ca="1">IF(ISERROR($V308),"",OFFSET('Smelter Look-up'!$H$4,$V308-4,0))</f>
        <v>Carrollton</v>
      </c>
      <c r="J308" s="184" t="str">
        <f ca="1">IF(ISERROR($V308),"",OFFSET('Smelter Look-up'!$I$4,$V308-4,0))</f>
        <v>Texas</v>
      </c>
      <c r="K308" s="224"/>
      <c r="L308" s="224"/>
      <c r="M308" s="224"/>
      <c r="N308" s="224"/>
      <c r="O308" s="224" t="s">
        <v>16043</v>
      </c>
      <c r="P308" s="185"/>
      <c r="Q308" s="225"/>
      <c r="R308" s="182" t="str">
        <f ca="1">IF(ISERROR($V308),"",OFFSET('Smelter Look-up'!$C$4,$V308-4,0)&amp;"")</f>
        <v>QuantumClean</v>
      </c>
      <c r="S308" s="181" t="str">
        <f t="shared" ca="1" si="42"/>
        <v>Unknown</v>
      </c>
      <c r="T308" s="181" t="e">
        <f ca="1">IF(B308="","",IF(ISERROR(MATCH($J308,SorP!$B$1:$B$6279,0)),"",INDIRECT("'SorP'!$A$"&amp;MATCH($S308&amp;$J308,SorP!C:C,0))))</f>
        <v>#N/A</v>
      </c>
      <c r="U308" s="201"/>
      <c r="V308" s="226">
        <f>IF(C308="",NA(),IF(OR(C308="Smelter not listed",C308="Smelter not yet identified"),MATCH($B308&amp;$D308,'Smelter Look-up'!$J:$J,0),MATCH($B308&amp;$C308,'Smelter Look-up'!$J:$J,0)))</f>
        <v>361</v>
      </c>
      <c r="X308" s="227">
        <f t="shared" si="43"/>
        <v>0</v>
      </c>
      <c r="AB308" s="228" t="str">
        <f t="shared" si="44"/>
        <v>TantalumQuantumClean</v>
      </c>
    </row>
    <row r="309" spans="1:28" s="227" customFormat="1" ht="50.4">
      <c r="A309" s="181" t="s">
        <v>672</v>
      </c>
      <c r="B309" s="182" t="s">
        <v>1125</v>
      </c>
      <c r="C309" s="186" t="s">
        <v>15057</v>
      </c>
      <c r="D309" s="230" t="s">
        <v>15057</v>
      </c>
      <c r="E309" s="182" t="s">
        <v>15855</v>
      </c>
      <c r="F309" s="182" t="s">
        <v>672</v>
      </c>
      <c r="G309" s="182" t="s">
        <v>15798</v>
      </c>
      <c r="H309" s="183"/>
      <c r="I309" s="184" t="str">
        <f ca="1">IF(ISERROR($V309),"",OFFSET('Smelter Look-up'!$H$4,$V309-4,0))</f>
        <v>Novosibirsk</v>
      </c>
      <c r="J309" s="184" t="str">
        <f ca="1">IF(ISERROR($V309),"",OFFSET('Smelter Look-up'!$I$4,$V309-4,0))</f>
        <v>Novosibirskaya oblast'</v>
      </c>
      <c r="K309" s="224"/>
      <c r="L309" s="224"/>
      <c r="M309" s="224"/>
      <c r="N309" s="224"/>
      <c r="O309" s="224" t="s">
        <v>16044</v>
      </c>
      <c r="P309" s="185"/>
      <c r="Q309" s="225"/>
      <c r="R309" s="182" t="str">
        <f ca="1">IF(ISERROR($V309),"",OFFSET('Smelter Look-up'!$C$4,$V309-4,0)&amp;"")</f>
        <v>JSC Novosibirsk Refinery</v>
      </c>
      <c r="S309" s="181" t="str">
        <f t="shared" ca="1" si="42"/>
        <v>RU</v>
      </c>
      <c r="T309" s="181" t="str">
        <f ca="1">IF(B309="","",IF(ISERROR(MATCH($J309,SorP!$B$1:$B$6279,0)),"",INDIRECT("'SorP'!$A$"&amp;MATCH($S309&amp;$J309,SorP!C:C,0))))</f>
        <v>RU-NVS</v>
      </c>
      <c r="U309" s="201"/>
      <c r="V309" s="226">
        <f>IF(C309="",NA(),IF(OR(C309="Smelter not listed",C309="Smelter not yet identified"),MATCH($B309&amp;$D309,'Smelter Look-up'!$J:$J,0),MATCH($B309&amp;$C309,'Smelter Look-up'!$J:$J,0)))</f>
        <v>130</v>
      </c>
      <c r="X309" s="227">
        <f t="shared" si="43"/>
        <v>0</v>
      </c>
      <c r="AB309" s="228" t="str">
        <f t="shared" si="44"/>
        <v>GoldJSC Novosibirsk Refinery</v>
      </c>
    </row>
    <row r="310" spans="1:28" s="227" customFormat="1" ht="50.4">
      <c r="A310" s="181" t="s">
        <v>13785</v>
      </c>
      <c r="B310" s="182" t="s">
        <v>1125</v>
      </c>
      <c r="C310" s="186" t="s">
        <v>13784</v>
      </c>
      <c r="D310" s="230" t="s">
        <v>13784</v>
      </c>
      <c r="E310" s="182" t="s">
        <v>15806</v>
      </c>
      <c r="F310" s="182" t="s">
        <v>13785</v>
      </c>
      <c r="G310" s="182" t="s">
        <v>15798</v>
      </c>
      <c r="H310" s="183"/>
      <c r="I310" s="184" t="str">
        <f ca="1">IF(ISERROR($V310),"",OFFSET('Smelter Look-up'!$H$4,$V310-4,0))</f>
        <v>Cochin</v>
      </c>
      <c r="J310" s="184" t="str">
        <f ca="1">IF(ISERROR($V310),"",OFFSET('Smelter Look-up'!$I$4,$V310-4,0))</f>
        <v>Kerala</v>
      </c>
      <c r="K310" s="224"/>
      <c r="L310" s="224"/>
      <c r="M310" s="224"/>
      <c r="N310" s="224"/>
      <c r="O310" s="224" t="s">
        <v>15805</v>
      </c>
      <c r="P310" s="185"/>
      <c r="Q310" s="225"/>
      <c r="R310" s="182" t="str">
        <f ca="1">IF(ISERROR($V310),"",OFFSET('Smelter Look-up'!$C$4,$V310-4,0)&amp;"")</f>
        <v>CGR Metalloys Pvt Ltd.</v>
      </c>
      <c r="S310" s="181" t="str">
        <f t="shared" ca="1" si="42"/>
        <v>IN</v>
      </c>
      <c r="T310" s="181" t="str">
        <f ca="1">IF(B310="","",IF(ISERROR(MATCH($J310,SorP!$B$1:$B$6279,0)),"",INDIRECT("'SorP'!$A$"&amp;MATCH($S310&amp;$J310,SorP!C:C,0))))</f>
        <v>IN-KL</v>
      </c>
      <c r="U310" s="201"/>
      <c r="V310" s="226">
        <f>IF(C310="",NA(),IF(OR(C310="Smelter not listed",C310="Smelter not yet identified"),MATCH($B310&amp;$D310,'Smelter Look-up'!$J:$J,0),MATCH($B310&amp;$C310,'Smelter Look-up'!$J:$J,0)))</f>
        <v>52</v>
      </c>
      <c r="X310" s="227">
        <f t="shared" si="43"/>
        <v>0</v>
      </c>
      <c r="AB310" s="228" t="str">
        <f t="shared" si="44"/>
        <v>GoldCGR Metalloys Pvt Ltd.</v>
      </c>
    </row>
    <row r="311" spans="1:28" s="227" customFormat="1" ht="113.4">
      <c r="A311" s="181" t="s">
        <v>16045</v>
      </c>
      <c r="B311" s="182" t="s">
        <v>1128</v>
      </c>
      <c r="C311" s="186" t="s">
        <v>16046</v>
      </c>
      <c r="D311" s="230" t="s">
        <v>16046</v>
      </c>
      <c r="E311" s="182" t="s">
        <v>15813</v>
      </c>
      <c r="F311" s="182" t="s">
        <v>16045</v>
      </c>
      <c r="G311" s="182" t="s">
        <v>15798</v>
      </c>
      <c r="H311" s="183"/>
      <c r="I311" s="184" t="str">
        <f ca="1">IF(ISERROR($V311),"",OFFSET('Smelter Look-up'!$H$4,$V311-4,0))</f>
        <v/>
      </c>
      <c r="J311" s="184" t="str">
        <f ca="1">IF(ISERROR($V311),"",OFFSET('Smelter Look-up'!$I$4,$V311-4,0))</f>
        <v/>
      </c>
      <c r="K311" s="224"/>
      <c r="L311" s="224"/>
      <c r="M311" s="224"/>
      <c r="N311" s="224"/>
      <c r="O311" s="224" t="s">
        <v>15805</v>
      </c>
      <c r="P311" s="185"/>
      <c r="Q311" s="225"/>
      <c r="R311" s="182" t="str">
        <f ca="1">IF(ISERROR($V311),"",OFFSET('Smelter Look-up'!$C$4,$V311-4,0)&amp;"")</f>
        <v/>
      </c>
      <c r="S311" s="181" t="str">
        <f t="shared" ca="1" si="42"/>
        <v>CN</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si="43"/>
        <v>0</v>
      </c>
      <c r="AB311" s="228" t="str">
        <f t="shared" si="44"/>
        <v>TungstenShinwon Tungsten (Fujian Shanghang) Co., Ltd.</v>
      </c>
    </row>
    <row r="312" spans="1:28" s="227" customFormat="1" ht="113.4">
      <c r="A312" s="181" t="s">
        <v>1654</v>
      </c>
      <c r="B312" s="182" t="s">
        <v>1125</v>
      </c>
      <c r="C312" s="186" t="s">
        <v>1653</v>
      </c>
      <c r="D312" s="230" t="s">
        <v>1653</v>
      </c>
      <c r="E312" s="182" t="s">
        <v>15813</v>
      </c>
      <c r="F312" s="182" t="s">
        <v>1654</v>
      </c>
      <c r="G312" s="182" t="s">
        <v>15798</v>
      </c>
      <c r="H312" s="183"/>
      <c r="I312" s="184" t="str">
        <f ca="1">IF(ISERROR($V312),"",OFFSET('Smelter Look-up'!$H$4,$V312-4,0))</f>
        <v>Laizhou</v>
      </c>
      <c r="J312" s="184" t="str">
        <f ca="1">IF(ISERROR($V312),"",OFFSET('Smelter Look-up'!$I$4,$V312-4,0))</f>
        <v>Shandong Sheng</v>
      </c>
      <c r="K312" s="224"/>
      <c r="L312" s="224"/>
      <c r="M312" s="224"/>
      <c r="N312" s="224"/>
      <c r="O312" s="224" t="s">
        <v>15855</v>
      </c>
      <c r="P312" s="185"/>
      <c r="Q312" s="225"/>
      <c r="R312" s="182" t="str">
        <f ca="1">IF(ISERROR($V312),"",OFFSET('Smelter Look-up'!$C$4,$V312-4,0)&amp;"")</f>
        <v>Shandong Tiancheng Biological Gold Industrial Co., Ltd.</v>
      </c>
      <c r="S312" s="181" t="str">
        <f t="shared" ca="1" si="42"/>
        <v>CN</v>
      </c>
      <c r="T312" s="181" t="str">
        <f ca="1">IF(B312="","",IF(ISERROR(MATCH($J312,SorP!$B$1:$B$6279,0)),"",INDIRECT("'SorP'!$A$"&amp;MATCH($S312&amp;$J312,SorP!C:C,0))))</f>
        <v>CN-SD</v>
      </c>
      <c r="U312" s="201"/>
      <c r="V312" s="226">
        <f>IF(C312="",NA(),IF(OR(C312="Smelter not listed",C312="Smelter not yet identified"),MATCH($B312&amp;$D312,'Smelter Look-up'!$J:$J,0),MATCH($B312&amp;$C312,'Smelter Look-up'!$J:$J,0)))</f>
        <v>245</v>
      </c>
      <c r="X312" s="227">
        <f t="shared" si="43"/>
        <v>0</v>
      </c>
      <c r="AB312" s="228" t="str">
        <f t="shared" si="44"/>
        <v>GoldShandong Tiancheng Biological Gold Industrial Co., Ltd.</v>
      </c>
    </row>
    <row r="313" spans="1:28" s="227" customFormat="1" ht="50.4">
      <c r="A313" s="181" t="s">
        <v>2316</v>
      </c>
      <c r="B313" s="182" t="s">
        <v>1125</v>
      </c>
      <c r="C313" s="186" t="s">
        <v>13792</v>
      </c>
      <c r="D313" s="230" t="s">
        <v>13792</v>
      </c>
      <c r="E313" s="182" t="s">
        <v>16047</v>
      </c>
      <c r="F313" s="182" t="s">
        <v>2316</v>
      </c>
      <c r="G313" s="182" t="s">
        <v>15798</v>
      </c>
      <c r="H313" s="183"/>
      <c r="I313" s="184" t="str">
        <f ca="1">IF(ISERROR($V313),"",OFFSET('Smelter Look-up'!$H$4,$V313-4,0))</f>
        <v>Moerdijk</v>
      </c>
      <c r="J313" s="184" t="str">
        <f ca="1">IF(ISERROR($V313),"",OFFSET('Smelter Look-up'!$I$4,$V313-4,0))</f>
        <v>Noord-Brabant</v>
      </c>
      <c r="K313" s="224"/>
      <c r="L313" s="224"/>
      <c r="M313" s="224"/>
      <c r="N313" s="224"/>
      <c r="O313" s="224" t="s">
        <v>15805</v>
      </c>
      <c r="P313" s="185"/>
      <c r="Q313" s="225"/>
      <c r="R313" s="182" t="str">
        <f ca="1">IF(ISERROR($V313),"",OFFSET('Smelter Look-up'!$C$4,$V313-4,0)&amp;"")</f>
        <v>REMONDIS PMR B.V.</v>
      </c>
      <c r="S313" s="181" t="str">
        <f t="shared" ca="1" si="42"/>
        <v>NL</v>
      </c>
      <c r="T313" s="181" t="str">
        <f ca="1">IF(B313="","",IF(ISERROR(MATCH($J313,SorP!$B$1:$B$6279,0)),"",INDIRECT("'SorP'!$A$"&amp;MATCH($S313&amp;$J313,SorP!C:C,0))))</f>
        <v>NL-NB</v>
      </c>
      <c r="U313" s="201"/>
      <c r="V313" s="226">
        <f>IF(C313="",NA(),IF(OR(C313="Smelter not listed",C313="Smelter not yet identified"),MATCH($B313&amp;$D313,'Smelter Look-up'!$J:$J,0),MATCH($B313&amp;$C313,'Smelter Look-up'!$J:$J,0)))</f>
        <v>219</v>
      </c>
      <c r="X313" s="227">
        <f t="shared" si="43"/>
        <v>0</v>
      </c>
      <c r="AB313" s="228" t="str">
        <f t="shared" si="44"/>
        <v>GoldREMONDIS PMR B.V.</v>
      </c>
    </row>
    <row r="314" spans="1:28" s="227" customFormat="1" ht="63">
      <c r="A314" s="181" t="s">
        <v>2262</v>
      </c>
      <c r="B314" s="182" t="s">
        <v>1125</v>
      </c>
      <c r="C314" s="186" t="s">
        <v>15059</v>
      </c>
      <c r="D314" s="230" t="s">
        <v>15059</v>
      </c>
      <c r="E314" s="182" t="s">
        <v>16014</v>
      </c>
      <c r="F314" s="182" t="s">
        <v>2262</v>
      </c>
      <c r="G314" s="182" t="s">
        <v>15798</v>
      </c>
      <c r="H314" s="183"/>
      <c r="I314" s="184" t="str">
        <f ca="1">IF(ISERROR($V314),"",OFFSET('Smelter Look-up'!$H$4,$V314-4,0))</f>
        <v>Antwerp</v>
      </c>
      <c r="J314" s="184" t="str">
        <f ca="1">IF(ISERROR($V314),"",OFFSET('Smelter Look-up'!$I$4,$V314-4,0))</f>
        <v>Antwerpen</v>
      </c>
      <c r="K314" s="224"/>
      <c r="L314" s="224"/>
      <c r="M314" s="224"/>
      <c r="N314" s="224"/>
      <c r="O314" s="224" t="s">
        <v>15805</v>
      </c>
      <c r="P314" s="185"/>
      <c r="Q314" s="225"/>
      <c r="R314" s="182" t="str">
        <f ca="1">IF(ISERROR($V314),"",OFFSET('Smelter Look-up'!$C$4,$V314-4,0)&amp;"")</f>
        <v>Industrial Refining Company</v>
      </c>
      <c r="S314" s="181" t="str">
        <f t="shared" ca="1" si="42"/>
        <v>BE</v>
      </c>
      <c r="T314" s="181" t="str">
        <f ca="1">IF(B314="","",IF(ISERROR(MATCH($J314,SorP!$B$1:$B$6279,0)),"",INDIRECT("'SorP'!$A$"&amp;MATCH($S314&amp;$J314,SorP!C:C,0))))</f>
        <v>BE-VAN</v>
      </c>
      <c r="U314" s="201"/>
      <c r="V314" s="226">
        <f>IF(C314="",NA(),IF(OR(C314="Smelter not listed",C314="Smelter not yet identified"),MATCH($B314&amp;$D314,'Smelter Look-up'!$J:$J,0),MATCH($B314&amp;$C314,'Smelter Look-up'!$J:$J,0)))</f>
        <v>115</v>
      </c>
      <c r="X314" s="227">
        <f t="shared" si="43"/>
        <v>0</v>
      </c>
      <c r="AB314" s="228" t="str">
        <f t="shared" si="44"/>
        <v>GoldIndustrial Refining Company</v>
      </c>
    </row>
    <row r="315" spans="1:28" s="227" customFormat="1" ht="75.599999999999994">
      <c r="A315" s="181" t="s">
        <v>13859</v>
      </c>
      <c r="B315" s="182" t="s">
        <v>1125</v>
      </c>
      <c r="C315" s="186" t="s">
        <v>13836</v>
      </c>
      <c r="D315" s="230" t="s">
        <v>13836</v>
      </c>
      <c r="E315" s="182" t="s">
        <v>15806</v>
      </c>
      <c r="F315" s="182" t="s">
        <v>13859</v>
      </c>
      <c r="G315" s="182" t="s">
        <v>15798</v>
      </c>
      <c r="H315" s="183"/>
      <c r="I315" s="184" t="str">
        <f ca="1">IF(ISERROR($V315),"",OFFSET('Smelter Look-up'!$H$4,$V315-4,0))</f>
        <v>Mumbai</v>
      </c>
      <c r="J315" s="184" t="str">
        <f ca="1">IF(ISERROR($V315),"",OFFSET('Smelter Look-up'!$I$4,$V315-4,0))</f>
        <v>Mahārāshtra</v>
      </c>
      <c r="K315" s="224"/>
      <c r="L315" s="224"/>
      <c r="M315" s="224"/>
      <c r="N315" s="224"/>
      <c r="O315" s="224" t="s">
        <v>15805</v>
      </c>
      <c r="P315" s="185"/>
      <c r="Q315" s="225"/>
      <c r="R315" s="182" t="str">
        <f ca="1">IF(ISERROR($V315),"",OFFSET('Smelter Look-up'!$C$4,$V315-4,0)&amp;"")</f>
        <v>Augmont Enterprises Private Limited</v>
      </c>
      <c r="S315" s="181" t="str">
        <f t="shared" ca="1" si="42"/>
        <v>IN</v>
      </c>
      <c r="T315" s="181" t="str">
        <f ca="1">IF(B315="","",IF(ISERROR(MATCH($J315,SorP!$B$1:$B$6279,0)),"",INDIRECT("'SorP'!$A$"&amp;MATCH($S315&amp;$J315,SorP!C:C,0))))</f>
        <v>IN-MH</v>
      </c>
      <c r="U315" s="201"/>
      <c r="V315" s="226">
        <f>IF(C315="",NA(),IF(OR(C315="Smelter not listed",C315="Smelter not yet identified"),MATCH($B315&amp;$D315,'Smelter Look-up'!$J:$J,0),MATCH($B315&amp;$C315,'Smelter Look-up'!$J:$J,0)))</f>
        <v>36</v>
      </c>
      <c r="X315" s="227">
        <f t="shared" si="43"/>
        <v>0</v>
      </c>
      <c r="AB315" s="228" t="str">
        <f t="shared" si="44"/>
        <v>GoldAugmont Enterprises Private Limited</v>
      </c>
    </row>
    <row r="316" spans="1:28" s="227" customFormat="1" ht="63">
      <c r="A316" s="181" t="s">
        <v>12935</v>
      </c>
      <c r="B316" s="182" t="s">
        <v>1126</v>
      </c>
      <c r="C316" s="186" t="s">
        <v>12934</v>
      </c>
      <c r="D316" s="230" t="s">
        <v>12934</v>
      </c>
      <c r="E316" s="182" t="s">
        <v>16037</v>
      </c>
      <c r="F316" s="182" t="s">
        <v>12935</v>
      </c>
      <c r="G316" s="182" t="s">
        <v>15798</v>
      </c>
      <c r="H316" s="183"/>
      <c r="I316" s="184" t="str">
        <f ca="1">IF(ISERROR($V316),"",OFFSET('Smelter Look-up'!$H$4,$V316-4,0))</f>
        <v>Yangon</v>
      </c>
      <c r="J316" s="184" t="str">
        <f ca="1">IF(ISERROR($V316),"",OFFSET('Smelter Look-up'!$I$4,$V316-4,0))</f>
        <v>Yangon</v>
      </c>
      <c r="K316" s="224"/>
      <c r="L316" s="224"/>
      <c r="M316" s="224"/>
      <c r="N316" s="224"/>
      <c r="O316" s="224" t="s">
        <v>15805</v>
      </c>
      <c r="P316" s="185"/>
      <c r="Q316" s="225"/>
      <c r="R316" s="182" t="str">
        <f ca="1">IF(ISERROR($V316),"",OFFSET('Smelter Look-up'!$C$4,$V316-4,0)&amp;"")</f>
        <v>Pongpipat Company Limited</v>
      </c>
      <c r="S316" s="181" t="str">
        <f t="shared" ca="1" si="42"/>
        <v>MM</v>
      </c>
      <c r="T316" s="181" t="str">
        <f ca="1">IF(B316="","",IF(ISERROR(MATCH($J316,SorP!$B$1:$B$6279,0)),"",INDIRECT("'SorP'!$A$"&amp;MATCH($S316&amp;$J316,SorP!C:C,0))))</f>
        <v>MM-06</v>
      </c>
      <c r="U316" s="201"/>
      <c r="V316" s="226">
        <f>IF(C316="",NA(),IF(OR(C316="Smelter not listed",C316="Smelter not yet identified"),MATCH($B316&amp;$D316,'Smelter Look-up'!$J:$J,0),MATCH($B316&amp;$C316,'Smelter Look-up'!$J:$J,0)))</f>
        <v>484</v>
      </c>
      <c r="X316" s="227">
        <f t="shared" si="43"/>
        <v>0</v>
      </c>
      <c r="AB316" s="228" t="str">
        <f t="shared" si="44"/>
        <v>TinPongpipat Company Limited</v>
      </c>
    </row>
    <row r="317" spans="1:28" s="227" customFormat="1" ht="75.599999999999994">
      <c r="A317" s="181" t="s">
        <v>13794</v>
      </c>
      <c r="B317" s="182" t="s">
        <v>1125</v>
      </c>
      <c r="C317" s="186" t="s">
        <v>13793</v>
      </c>
      <c r="D317" s="230" t="s">
        <v>13793</v>
      </c>
      <c r="E317" s="182" t="s">
        <v>15813</v>
      </c>
      <c r="F317" s="182" t="s">
        <v>13794</v>
      </c>
      <c r="G317" s="182" t="s">
        <v>15798</v>
      </c>
      <c r="H317" s="183"/>
      <c r="I317" s="184" t="str">
        <f ca="1">IF(ISERROR($V317),"",OFFSET('Smelter Look-up'!$H$4,$V317-4,0))</f>
        <v>Laizhou</v>
      </c>
      <c r="J317" s="184" t="str">
        <f ca="1">IF(ISERROR($V317),"",OFFSET('Smelter Look-up'!$I$4,$V317-4,0))</f>
        <v>Shandong Sheng</v>
      </c>
      <c r="K317" s="224"/>
      <c r="L317" s="224"/>
      <c r="M317" s="224"/>
      <c r="N317" s="224"/>
      <c r="O317" s="224" t="s">
        <v>15805</v>
      </c>
      <c r="P317" s="185"/>
      <c r="Q317" s="225"/>
      <c r="R317" s="182" t="str">
        <f ca="1">IF(ISERROR($V317),"",OFFSET('Smelter Look-up'!$C$4,$V317-4,0)&amp;"")</f>
        <v>Shandong Humon Smelting Co., Ltd.</v>
      </c>
      <c r="S317" s="181" t="str">
        <f t="shared" ca="1" si="42"/>
        <v>CN</v>
      </c>
      <c r="T317" s="181" t="str">
        <f ca="1">IF(B317="","",IF(ISERROR(MATCH($J317,SorP!$B$1:$B$6279,0)),"",INDIRECT("'SorP'!$A$"&amp;MATCH($S317&amp;$J317,SorP!C:C,0))))</f>
        <v>CN-SD</v>
      </c>
      <c r="U317" s="201"/>
      <c r="V317" s="226">
        <f>IF(C317="",NA(),IF(OR(C317="Smelter not listed",C317="Smelter not yet identified"),MATCH($B317&amp;$D317,'Smelter Look-up'!$J:$J,0),MATCH($B317&amp;$C317,'Smelter Look-up'!$J:$J,0)))</f>
        <v>242</v>
      </c>
      <c r="X317" s="227">
        <f t="shared" si="43"/>
        <v>0</v>
      </c>
      <c r="AB317" s="228" t="str">
        <f t="shared" si="44"/>
        <v>GoldShandong Humon Smelting Co., Ltd.</v>
      </c>
    </row>
    <row r="318" spans="1:28" s="227" customFormat="1" ht="214.2">
      <c r="A318" s="181" t="s">
        <v>140</v>
      </c>
      <c r="B318" s="182" t="s">
        <v>1128</v>
      </c>
      <c r="C318" s="186" t="s">
        <v>151</v>
      </c>
      <c r="D318" s="230" t="s">
        <v>151</v>
      </c>
      <c r="E318" s="182" t="s">
        <v>15813</v>
      </c>
      <c r="F318" s="182" t="s">
        <v>140</v>
      </c>
      <c r="G318" s="182" t="s">
        <v>15798</v>
      </c>
      <c r="H318" s="183"/>
      <c r="I318" s="184" t="str">
        <f ca="1">IF(ISERROR($V318),"",OFFSET('Smelter Look-up'!$H$4,$V318-4,0))</f>
        <v>Ganzhou</v>
      </c>
      <c r="J318" s="184" t="str">
        <f ca="1">IF(ISERROR($V318),"",OFFSET('Smelter Look-up'!$I$4,$V318-4,0))</f>
        <v>Jiangxi Sheng</v>
      </c>
      <c r="K318" s="224"/>
      <c r="L318" s="224"/>
      <c r="M318" s="224"/>
      <c r="N318" s="224"/>
      <c r="O318" s="224" t="s">
        <v>16048</v>
      </c>
      <c r="P318" s="185"/>
      <c r="Q318" s="225"/>
      <c r="R318" s="182" t="str">
        <f ca="1">IF(ISERROR($V318),"",OFFSET('Smelter Look-up'!$C$4,$V318-4,0)&amp;"")</f>
        <v>Ganzhou Jiangwu Ferrotungsten Co., Ltd.</v>
      </c>
      <c r="S318" s="181" t="str">
        <f t="shared" ca="1" si="42"/>
        <v>CN</v>
      </c>
      <c r="T318" s="181" t="str">
        <f ca="1">IF(B318="","",IF(ISERROR(MATCH($J318,SorP!$B$1:$B$6279,0)),"",INDIRECT("'SorP'!$A$"&amp;MATCH($S318&amp;$J318,SorP!C:C,0))))</f>
        <v>CN-JX</v>
      </c>
      <c r="U318" s="201"/>
      <c r="V318" s="226">
        <f>IF(C318="",NA(),IF(OR(C318="Smelter not listed",C318="Smelter not yet identified"),MATCH($B318&amp;$D318,'Smelter Look-up'!$J:$J,0),MATCH($B318&amp;$C318,'Smelter Look-up'!$J:$J,0)))</f>
        <v>582</v>
      </c>
      <c r="X318" s="227">
        <f t="shared" si="43"/>
        <v>0</v>
      </c>
      <c r="AB318" s="228" t="str">
        <f t="shared" si="44"/>
        <v>TungstenGanzhou Jiangwu Ferrotungsten Co., Ltd.</v>
      </c>
    </row>
    <row r="319" spans="1:28" s="227" customFormat="1" ht="63">
      <c r="A319" s="181" t="s">
        <v>2296</v>
      </c>
      <c r="B319" s="182" t="s">
        <v>1125</v>
      </c>
      <c r="C319" s="186" t="s">
        <v>15450</v>
      </c>
      <c r="D319" s="230" t="s">
        <v>15450</v>
      </c>
      <c r="E319" s="182" t="s">
        <v>15806</v>
      </c>
      <c r="F319" s="182" t="s">
        <v>2296</v>
      </c>
      <c r="G319" s="182" t="s">
        <v>15798</v>
      </c>
      <c r="H319" s="183"/>
      <c r="I319" s="184" t="str">
        <f ca="1">IF(ISERROR($V319),"",OFFSET('Smelter Look-up'!$H$4,$V319-4,0))</f>
        <v>Ahmedabad</v>
      </c>
      <c r="J319" s="184" t="str">
        <f ca="1">IF(ISERROR($V319),"",OFFSET('Smelter Look-up'!$I$4,$V319-4,0))</f>
        <v>Gujarāt</v>
      </c>
      <c r="K319" s="224"/>
      <c r="L319" s="224"/>
      <c r="M319" s="224"/>
      <c r="N319" s="224"/>
      <c r="O319" s="224" t="s">
        <v>15805</v>
      </c>
      <c r="P319" s="185"/>
      <c r="Q319" s="225"/>
      <c r="R319" s="182" t="str">
        <f ca="1">IF(ISERROR($V319),"",OFFSET('Smelter Look-up'!$C$4,$V319-4,0)&amp;"")</f>
        <v>GGC Gujrat Gold Centre Pvt. Ltd.</v>
      </c>
      <c r="S319" s="181" t="str">
        <f t="shared" ca="1" si="42"/>
        <v>IN</v>
      </c>
      <c r="T319" s="181" t="str">
        <f ca="1">IF(B319="","",IF(ISERROR(MATCH($J319,SorP!$B$1:$B$6279,0)),"",INDIRECT("'SorP'!$A$"&amp;MATCH($S319&amp;$J319,SorP!C:C,0))))</f>
        <v>IN-GJ</v>
      </c>
      <c r="U319" s="201"/>
      <c r="V319" s="226">
        <f>IF(C319="",NA(),IF(OR(C319="Smelter not listed",C319="Smelter not yet identified"),MATCH($B319&amp;$D319,'Smelter Look-up'!$J:$J,0),MATCH($B319&amp;$C319,'Smelter Look-up'!$J:$J,0)))</f>
        <v>88</v>
      </c>
      <c r="X319" s="227">
        <f t="shared" si="43"/>
        <v>0</v>
      </c>
      <c r="AB319" s="228" t="str">
        <f t="shared" si="44"/>
        <v>GoldGGC Gujrat Gold Centre Pvt. Ltd.</v>
      </c>
    </row>
    <row r="320" spans="1:28" s="227" customFormat="1" ht="75.599999999999994">
      <c r="A320" s="181" t="s">
        <v>710</v>
      </c>
      <c r="B320" s="182" t="s">
        <v>1125</v>
      </c>
      <c r="C320" s="186" t="s">
        <v>907</v>
      </c>
      <c r="D320" s="230" t="s">
        <v>907</v>
      </c>
      <c r="E320" s="182" t="s">
        <v>15855</v>
      </c>
      <c r="F320" s="182" t="s">
        <v>710</v>
      </c>
      <c r="G320" s="182" t="s">
        <v>15798</v>
      </c>
      <c r="H320" s="183"/>
      <c r="I320" s="184" t="str">
        <f ca="1">IF(ISERROR($V320),"",OFFSET('Smelter Look-up'!$H$4,$V320-4,0))</f>
        <v>Obrucheva</v>
      </c>
      <c r="J320" s="184" t="str">
        <f ca="1">IF(ISERROR($V320),"",OFFSET('Smelter Look-up'!$I$4,$V320-4,0))</f>
        <v>Moskva</v>
      </c>
      <c r="K320" s="224"/>
      <c r="L320" s="224"/>
      <c r="M320" s="224"/>
      <c r="N320" s="224"/>
      <c r="O320" s="224" t="s">
        <v>16049</v>
      </c>
      <c r="P320" s="185"/>
      <c r="Q320" s="225"/>
      <c r="R320" s="182" t="str">
        <f ca="1">IF(ISERROR($V320),"",OFFSET('Smelter Look-up'!$C$4,$V320-4,0)&amp;"")</f>
        <v>Moscow Special Alloys Processing Plant</v>
      </c>
      <c r="S320" s="181" t="str">
        <f t="shared" ca="1" si="42"/>
        <v>RU</v>
      </c>
      <c r="T320" s="181" t="str">
        <f ca="1">IF(B320="","",IF(ISERROR(MATCH($J320,SorP!$B$1:$B$6279,0)),"",INDIRECT("'SorP'!$A$"&amp;MATCH($S320&amp;$J320,SorP!C:C,0))))</f>
        <v>RU-MOW</v>
      </c>
      <c r="U320" s="201"/>
      <c r="V320" s="226">
        <f>IF(C320="",NA(),IF(OR(C320="Smelter not listed",C320="Smelter not yet identified"),MATCH($B320&amp;$D320,'Smelter Look-up'!$J:$J,0),MATCH($B320&amp;$C320,'Smelter Look-up'!$J:$J,0)))</f>
        <v>188</v>
      </c>
      <c r="X320" s="227">
        <f t="shared" si="43"/>
        <v>0</v>
      </c>
      <c r="AB320" s="228" t="str">
        <f t="shared" si="44"/>
        <v>GoldMoscow Special Alloys Processing Plant</v>
      </c>
    </row>
    <row r="321" spans="1:28" s="227" customFormat="1" ht="37.799999999999997">
      <c r="A321" s="181" t="s">
        <v>740</v>
      </c>
      <c r="B321" s="182" t="s">
        <v>1125</v>
      </c>
      <c r="C321" s="186" t="s">
        <v>12926</v>
      </c>
      <c r="D321" s="230" t="s">
        <v>12926</v>
      </c>
      <c r="E321" s="182" t="s">
        <v>15808</v>
      </c>
      <c r="F321" s="182" t="s">
        <v>740</v>
      </c>
      <c r="G321" s="182" t="s">
        <v>15798</v>
      </c>
      <c r="H321" s="183"/>
      <c r="I321" s="184" t="str">
        <f ca="1">IF(ISERROR($V321),"",OFFSET('Smelter Look-up'!$H$4,$V321-4,0))</f>
        <v>Konan</v>
      </c>
      <c r="J321" s="184" t="str">
        <f ca="1">IF(ISERROR($V321),"",OFFSET('Smelter Look-up'!$I$4,$V321-4,0))</f>
        <v>Kochi</v>
      </c>
      <c r="K321" s="224"/>
      <c r="L321" s="224"/>
      <c r="M321" s="224"/>
      <c r="N321" s="224"/>
      <c r="O321" s="224" t="s">
        <v>16050</v>
      </c>
      <c r="P321" s="185"/>
      <c r="Q321" s="225"/>
      <c r="R321" s="182" t="str">
        <f ca="1">IF(ISERROR($V321),"",OFFSET('Smelter Look-up'!$C$4,$V321-4,0)&amp;"")</f>
        <v>Yamakin Co., Ltd.</v>
      </c>
      <c r="S321" s="181" t="str">
        <f t="shared" ca="1" si="42"/>
        <v>JP</v>
      </c>
      <c r="T321" s="181" t="str">
        <f ca="1">IF(B321="","",IF(ISERROR(MATCH($J321,SorP!$B$1:$B$6279,0)),"",INDIRECT("'SorP'!$A$"&amp;MATCH($S321&amp;$J321,SorP!C:C,0))))</f>
        <v>JP-39</v>
      </c>
      <c r="U321" s="201"/>
      <c r="V321" s="226">
        <f>IF(C321="",NA(),IF(OR(C321="Smelter not listed",C321="Smelter not yet identified"),MATCH($B321&amp;$D321,'Smelter Look-up'!$J:$J,0),MATCH($B321&amp;$C321,'Smelter Look-up'!$J:$J,0)))</f>
        <v>301</v>
      </c>
      <c r="X321" s="227">
        <f t="shared" si="43"/>
        <v>0</v>
      </c>
      <c r="AB321" s="228" t="str">
        <f t="shared" si="44"/>
        <v>GoldYamakin Co., Ltd.</v>
      </c>
    </row>
    <row r="322" spans="1:28" s="227" customFormat="1" ht="75.599999999999994">
      <c r="A322" s="181" t="s">
        <v>1757</v>
      </c>
      <c r="B322" s="182" t="s">
        <v>1127</v>
      </c>
      <c r="C322" s="186" t="s">
        <v>12434</v>
      </c>
      <c r="D322" s="230" t="s">
        <v>12434</v>
      </c>
      <c r="E322" s="182" t="s">
        <v>15858</v>
      </c>
      <c r="F322" s="182" t="s">
        <v>1757</v>
      </c>
      <c r="G322" s="182" t="s">
        <v>15798</v>
      </c>
      <c r="H322" s="183"/>
      <c r="I322" s="184" t="str">
        <f ca="1">IF(ISERROR($V322),"",OFFSET('Smelter Look-up'!$H$4,$V322-4,0))</f>
        <v>São João del Rei</v>
      </c>
      <c r="J322" s="184" t="str">
        <f ca="1">IF(ISERROR($V322),"",OFFSET('Smelter Look-up'!$I$4,$V322-4,0))</f>
        <v>Minas gerais</v>
      </c>
      <c r="K322" s="224"/>
      <c r="L322" s="224"/>
      <c r="M322" s="224"/>
      <c r="N322" s="224"/>
      <c r="O322" s="224" t="s">
        <v>15805</v>
      </c>
      <c r="P322" s="185"/>
      <c r="Q322" s="225"/>
      <c r="R322" s="182" t="str">
        <f ca="1">IF(ISERROR($V322),"",OFFSET('Smelter Look-up'!$C$4,$V322-4,0)&amp;"")</f>
        <v>Resind Industria e Comercio Ltda.</v>
      </c>
      <c r="S322" s="181" t="str">
        <f t="shared" ca="1" si="42"/>
        <v>BR</v>
      </c>
      <c r="T322" s="181" t="str">
        <f ca="1">IF(B322="","",IF(ISERROR(MATCH($J322,SorP!$B$1:$B$6279,0)),"",INDIRECT("'SorP'!$A$"&amp;MATCH($S322&amp;$J322,SorP!C:C,0))))</f>
        <v>BR-MG</v>
      </c>
      <c r="U322" s="201"/>
      <c r="V322" s="226">
        <f>IF(C322="",NA(),IF(OR(C322="Smelter not listed",C322="Smelter not yet identified"),MATCH($B322&amp;$D322,'Smelter Look-up'!$J:$J,0),MATCH($B322&amp;$C322,'Smelter Look-up'!$J:$J,0)))</f>
        <v>363</v>
      </c>
      <c r="X322" s="227">
        <f t="shared" si="43"/>
        <v>0</v>
      </c>
      <c r="AB322" s="228" t="str">
        <f t="shared" si="44"/>
        <v>TantalumResind Industria e Comercio Ltda.</v>
      </c>
    </row>
    <row r="323" spans="1:28" s="227" customFormat="1" ht="201.6">
      <c r="A323" s="181" t="s">
        <v>701</v>
      </c>
      <c r="B323" s="182" t="s">
        <v>1125</v>
      </c>
      <c r="C323" s="186" t="s">
        <v>906</v>
      </c>
      <c r="D323" s="230" t="s">
        <v>906</v>
      </c>
      <c r="E323" s="182" t="s">
        <v>15804</v>
      </c>
      <c r="F323" s="182" t="s">
        <v>701</v>
      </c>
      <c r="G323" s="182" t="s">
        <v>15798</v>
      </c>
      <c r="H323" s="183"/>
      <c r="I323" s="184" t="str">
        <f ca="1">IF(ISERROR($V323),"",OFFSET('Smelter Look-up'!$H$4,$V323-4,0))</f>
        <v>Buffalo</v>
      </c>
      <c r="J323" s="184" t="str">
        <f ca="1">IF(ISERROR($V323),"",OFFSET('Smelter Look-up'!$I$4,$V323-4,0))</f>
        <v>New York</v>
      </c>
      <c r="K323" s="224"/>
      <c r="L323" s="224"/>
      <c r="M323" s="224"/>
      <c r="N323" s="224"/>
      <c r="O323" s="224" t="s">
        <v>16051</v>
      </c>
      <c r="P323" s="185"/>
      <c r="Q323" s="225"/>
      <c r="R323" s="182" t="str">
        <f ca="1">IF(ISERROR($V323),"",OFFSET('Smelter Look-up'!$C$4,$V323-4,0)&amp;"")</f>
        <v>Materion</v>
      </c>
      <c r="S323" s="181" t="str">
        <f t="shared" ca="1" si="42"/>
        <v>Unknown</v>
      </c>
      <c r="T323" s="181" t="e">
        <f ca="1">IF(B323="","",IF(ISERROR(MATCH($J323,SorP!$B$1:$B$6279,0)),"",INDIRECT("'SorP'!$A$"&amp;MATCH($S323&amp;$J323,SorP!C:C,0))))</f>
        <v>#N/A</v>
      </c>
      <c r="U323" s="201"/>
      <c r="V323" s="226">
        <f>IF(C323="",NA(),IF(OR(C323="Smelter not listed",C323="Smelter not yet identified"),MATCH($B323&amp;$D323,'Smelter Look-up'!$J:$J,0),MATCH($B323&amp;$C323,'Smelter Look-up'!$J:$J,0)))</f>
        <v>163</v>
      </c>
      <c r="X323" s="227">
        <f t="shared" si="43"/>
        <v>0</v>
      </c>
      <c r="AB323" s="228" t="str">
        <f t="shared" si="44"/>
        <v>GoldMaterion</v>
      </c>
    </row>
    <row r="324" spans="1:28" s="227" customFormat="1" ht="50.4">
      <c r="A324" s="181" t="s">
        <v>686</v>
      </c>
      <c r="B324" s="182" t="s">
        <v>1125</v>
      </c>
      <c r="C324" s="186" t="s">
        <v>2200</v>
      </c>
      <c r="D324" s="230" t="s">
        <v>2200</v>
      </c>
      <c r="E324" s="182" t="s">
        <v>15804</v>
      </c>
      <c r="F324" s="182" t="s">
        <v>686</v>
      </c>
      <c r="G324" s="182" t="s">
        <v>15798</v>
      </c>
      <c r="H324" s="183"/>
      <c r="I324" s="184" t="str">
        <f ca="1">IF(ISERROR($V324),"",OFFSET('Smelter Look-up'!$H$4,$V324-4,0))</f>
        <v>Salt Lake City</v>
      </c>
      <c r="J324" s="184" t="str">
        <f ca="1">IF(ISERROR($V324),"",OFFSET('Smelter Look-up'!$I$4,$V324-4,0))</f>
        <v>Utah</v>
      </c>
      <c r="K324" s="224"/>
      <c r="L324" s="224"/>
      <c r="M324" s="224"/>
      <c r="N324" s="224"/>
      <c r="O324" s="224" t="s">
        <v>16052</v>
      </c>
      <c r="P324" s="185"/>
      <c r="Q324" s="225"/>
      <c r="R324" s="182" t="str">
        <f ca="1">IF(ISERROR($V324),"",OFFSET('Smelter Look-up'!$C$4,$V324-4,0)&amp;"")</f>
        <v>Asahi Refining USA Inc.</v>
      </c>
      <c r="S324" s="181" t="str">
        <f t="shared" ca="1" si="42"/>
        <v>Unknown</v>
      </c>
      <c r="T324" s="181" t="e">
        <f ca="1">IF(B324="","",IF(ISERROR(MATCH($J324,SorP!$B$1:$B$6279,0)),"",INDIRECT("'SorP'!$A$"&amp;MATCH($S324&amp;$J324,SorP!C:C,0))))</f>
        <v>#N/A</v>
      </c>
      <c r="U324" s="201"/>
      <c r="V324" s="226">
        <f>IF(C324="",NA(),IF(OR(C324="Smelter not listed",C324="Smelter not yet identified"),MATCH($B324&amp;$D324,'Smelter Look-up'!$J:$J,0),MATCH($B324&amp;$C324,'Smelter Look-up'!$J:$J,0)))</f>
        <v>31</v>
      </c>
      <c r="X324" s="227">
        <f t="shared" si="43"/>
        <v>0</v>
      </c>
      <c r="AB324" s="228" t="str">
        <f t="shared" si="44"/>
        <v>GoldAsahi Refining USA Inc.</v>
      </c>
    </row>
    <row r="325" spans="1:28" s="227" customFormat="1" ht="201.6">
      <c r="A325" s="181" t="s">
        <v>396</v>
      </c>
      <c r="B325" s="182" t="s">
        <v>1127</v>
      </c>
      <c r="C325" s="186" t="s">
        <v>3</v>
      </c>
      <c r="D325" s="230" t="s">
        <v>3</v>
      </c>
      <c r="E325" s="182" t="s">
        <v>15813</v>
      </c>
      <c r="F325" s="182" t="s">
        <v>396</v>
      </c>
      <c r="G325" s="182" t="s">
        <v>15798</v>
      </c>
      <c r="H325" s="183"/>
      <c r="I325" s="184" t="str">
        <f ca="1">IF(ISERROR($V325),"",OFFSET('Smelter Look-up'!$H$4,$V325-4,0))</f>
        <v>Hengyang</v>
      </c>
      <c r="J325" s="184" t="str">
        <f ca="1">IF(ISERROR($V325),"",OFFSET('Smelter Look-up'!$I$4,$V325-4,0))</f>
        <v>Hunan Sheng</v>
      </c>
      <c r="K325" s="224"/>
      <c r="L325" s="224"/>
      <c r="M325" s="224"/>
      <c r="N325" s="224"/>
      <c r="O325" s="224" t="s">
        <v>16053</v>
      </c>
      <c r="P325" s="185"/>
      <c r="Q325" s="225"/>
      <c r="R325" s="182" t="str">
        <f ca="1">IF(ISERROR($V325),"",OFFSET('Smelter Look-up'!$C$4,$V325-4,0)&amp;"")</f>
        <v>Hengyang King Xing Lifeng New Materials Co., Ltd.</v>
      </c>
      <c r="S325" s="181" t="str">
        <f t="shared" ref="S325" ca="1" si="45">IF(B325="","",IF(ISERROR(MATCH($E325,CL,0)),"Unknown",INDIRECT("'C'!$A$"&amp;MATCH($E325,CL,0)+1)))</f>
        <v>CN</v>
      </c>
      <c r="T325" s="181" t="str">
        <f ca="1">IF(B325="","",IF(ISERROR(MATCH($J325,SorP!$B$1:$B$6279,0)),"",INDIRECT("'SorP'!$A$"&amp;MATCH($S325&amp;$J325,SorP!C:C,0))))</f>
        <v>CN-HN</v>
      </c>
      <c r="U325" s="201"/>
      <c r="V325" s="226">
        <f>IF(C325="",NA(),IF(OR(C325="Smelter not listed",C325="Smelter not yet identified"),MATCH($B325&amp;$D325,'Smelter Look-up'!$J:$J,0),MATCH($B325&amp;$C325,'Smelter Look-up'!$J:$J,0)))</f>
        <v>338</v>
      </c>
      <c r="X325" s="227">
        <f t="shared" ref="X325" si="46">IF(AND(C325="Smelter not listed",OR(LEN(D325)=0,LEN(E325)=0)),1,0)</f>
        <v>0</v>
      </c>
      <c r="AB325" s="228" t="str">
        <f t="shared" ref="AB325" si="47">B325&amp;C325</f>
        <v>TantalumHengyang King Xing Lifeng New Materials Co., Ltd.</v>
      </c>
    </row>
    <row r="326" spans="1:28" s="227" customFormat="1" ht="201.6">
      <c r="A326" s="181" t="s">
        <v>15112</v>
      </c>
      <c r="B326" s="182" t="s">
        <v>1126</v>
      </c>
      <c r="C326" s="186" t="s">
        <v>15111</v>
      </c>
      <c r="D326" s="230" t="s">
        <v>15111</v>
      </c>
      <c r="E326" s="182" t="s">
        <v>15801</v>
      </c>
      <c r="F326" s="182" t="s">
        <v>15112</v>
      </c>
      <c r="G326" s="182" t="s">
        <v>15798</v>
      </c>
      <c r="H326" s="183"/>
      <c r="I326" s="184" t="str">
        <f ca="1">IF(ISERROR($V326),"",OFFSET('Smelter Look-up'!$H$4,$V326-4,0))</f>
        <v>Pangkal Pinang</v>
      </c>
      <c r="J326" s="184" t="str">
        <f ca="1">IF(ISERROR($V326),"",OFFSET('Smelter Look-up'!$I$4,$V326-4,0))</f>
        <v>Kepulauan Bangka Belitung</v>
      </c>
      <c r="K326" s="224"/>
      <c r="L326" s="224"/>
      <c r="M326" s="224"/>
      <c r="N326" s="224"/>
      <c r="O326" s="224" t="s">
        <v>16054</v>
      </c>
      <c r="P326" s="185"/>
      <c r="Q326" s="225"/>
      <c r="R326" s="182" t="str">
        <f ca="1">IF(ISERROR($V326),"",OFFSET('Smelter Look-up'!$C$4,$V326-4,0)&amp;"")</f>
        <v>PT Prima Timah Utama</v>
      </c>
      <c r="S326" s="181" t="str">
        <f t="shared" ref="S326:S357" ca="1" si="48">IF(B326="","",IF(ISERROR(MATCH($E326,CL,0)),"Unknown",INDIRECT("'C'!$A$"&amp;MATCH($E326,CL,0)+1)))</f>
        <v>ID</v>
      </c>
      <c r="T326" s="181" t="str">
        <f ca="1">IF(B326="","",IF(ISERROR(MATCH($J326,SorP!$B$1:$B$6279,0)),"",INDIRECT("'SorP'!$A$"&amp;MATCH($S326&amp;$J326,SorP!C:C,0))))</f>
        <v>ID-BB</v>
      </c>
      <c r="U326" s="201"/>
      <c r="V326" s="226">
        <f>IF(C326="",NA(),IF(OR(C326="Smelter not listed",C326="Smelter not yet identified"),MATCH($B326&amp;$D326,'Smelter Look-up'!$J:$J,0),MATCH($B326&amp;$C326,'Smelter Look-up'!$J:$J,0)))</f>
        <v>504</v>
      </c>
      <c r="X326" s="227">
        <f t="shared" ref="X326:X357" si="49">IF(AND(C326="Smelter not listed",OR(LEN(D326)=0,LEN(E326)=0)),1,0)</f>
        <v>0</v>
      </c>
      <c r="AB326" s="228" t="str">
        <f t="shared" ref="AB326:AB357" si="50">B326&amp;C326</f>
        <v>TinPT Prima Timah Utama</v>
      </c>
    </row>
    <row r="327" spans="1:28" s="227" customFormat="1" ht="63">
      <c r="A327" s="181" t="s">
        <v>1386</v>
      </c>
      <c r="B327" s="182" t="s">
        <v>1125</v>
      </c>
      <c r="C327" s="186" t="s">
        <v>2171</v>
      </c>
      <c r="D327" s="230" t="s">
        <v>2171</v>
      </c>
      <c r="E327" s="182" t="s">
        <v>15806</v>
      </c>
      <c r="F327" s="182" t="s">
        <v>1386</v>
      </c>
      <c r="G327" s="182" t="s">
        <v>15798</v>
      </c>
      <c r="H327" s="183"/>
      <c r="I327" s="184" t="str">
        <f ca="1">IF(ISERROR($V327),"",OFFSET('Smelter Look-up'!$H$4,$V327-4,0))</f>
        <v>Mewat</v>
      </c>
      <c r="J327" s="184" t="str">
        <f ca="1">IF(ISERROR($V327),"",OFFSET('Smelter Look-up'!$I$4,$V327-4,0))</f>
        <v>Haryāna</v>
      </c>
      <c r="K327" s="224"/>
      <c r="L327" s="224"/>
      <c r="M327" s="224"/>
      <c r="N327" s="224"/>
      <c r="O327" s="224" t="s">
        <v>16055</v>
      </c>
      <c r="P327" s="185"/>
      <c r="Q327" s="225"/>
      <c r="R327" s="182" t="str">
        <f ca="1">IF(ISERROR($V327),"",OFFSET('Smelter Look-up'!$C$4,$V327-4,0)&amp;"")</f>
        <v>MMTC-PAMP India Pvt., Ltd.</v>
      </c>
      <c r="S327" s="181" t="str">
        <f t="shared" ca="1" si="48"/>
        <v>IN</v>
      </c>
      <c r="T327" s="181" t="str">
        <f ca="1">IF(B327="","",IF(ISERROR(MATCH($J327,SorP!$B$1:$B$6279,0)),"",INDIRECT("'SorP'!$A$"&amp;MATCH($S327&amp;$J327,SorP!C:C,0))))</f>
        <v>IN-HR</v>
      </c>
      <c r="U327" s="201"/>
      <c r="V327" s="226">
        <f>IF(C327="",NA(),IF(OR(C327="Smelter not listed",C327="Smelter not yet identified"),MATCH($B327&amp;$D327,'Smelter Look-up'!$J:$J,0),MATCH($B327&amp;$C327,'Smelter Look-up'!$J:$J,0)))</f>
        <v>185</v>
      </c>
      <c r="X327" s="227">
        <f t="shared" si="49"/>
        <v>0</v>
      </c>
      <c r="AB327" s="228" t="str">
        <f t="shared" si="50"/>
        <v>GoldMMTC-PAMP India Pvt., Ltd.</v>
      </c>
    </row>
    <row r="328" spans="1:28" s="227" customFormat="1" ht="75.599999999999994">
      <c r="A328" s="181" t="s">
        <v>1814</v>
      </c>
      <c r="B328" s="182" t="s">
        <v>1126</v>
      </c>
      <c r="C328" s="186" t="s">
        <v>12434</v>
      </c>
      <c r="D328" s="230" t="s">
        <v>12434</v>
      </c>
      <c r="E328" s="182" t="s">
        <v>15858</v>
      </c>
      <c r="F328" s="182" t="s">
        <v>1814</v>
      </c>
      <c r="G328" s="182" t="s">
        <v>15798</v>
      </c>
      <c r="H328" s="183"/>
      <c r="I328" s="184" t="str">
        <f ca="1">IF(ISERROR($V328),"",OFFSET('Smelter Look-up'!$H$4,$V328-4,0))</f>
        <v>São João del Rei</v>
      </c>
      <c r="J328" s="184" t="str">
        <f ca="1">IF(ISERROR($V328),"",OFFSET('Smelter Look-up'!$I$4,$V328-4,0))</f>
        <v>Minas gerais</v>
      </c>
      <c r="K328" s="224"/>
      <c r="L328" s="224"/>
      <c r="M328" s="224"/>
      <c r="N328" s="224"/>
      <c r="O328" s="224" t="s">
        <v>15805</v>
      </c>
      <c r="P328" s="185"/>
      <c r="Q328" s="225"/>
      <c r="R328" s="182" t="str">
        <f ca="1">IF(ISERROR($V328),"",OFFSET('Smelter Look-up'!$C$4,$V328-4,0)&amp;"")</f>
        <v>Resind Industria e Comercio Ltda.</v>
      </c>
      <c r="S328" s="181" t="str">
        <f t="shared" ca="1" si="48"/>
        <v>BR</v>
      </c>
      <c r="T328" s="181" t="str">
        <f ca="1">IF(B328="","",IF(ISERROR(MATCH($J328,SorP!$B$1:$B$6279,0)),"",INDIRECT("'SorP'!$A$"&amp;MATCH($S328&amp;$J328,SorP!C:C,0))))</f>
        <v>BR-MG</v>
      </c>
      <c r="U328" s="201"/>
      <c r="V328" s="226">
        <f>IF(C328="",NA(),IF(OR(C328="Smelter not listed",C328="Smelter not yet identified"),MATCH($B328&amp;$D328,'Smelter Look-up'!$J:$J,0),MATCH($B328&amp;$C328,'Smelter Look-up'!$J:$J,0)))</f>
        <v>519</v>
      </c>
      <c r="X328" s="227">
        <f t="shared" si="49"/>
        <v>0</v>
      </c>
      <c r="AB328" s="228" t="str">
        <f t="shared" si="50"/>
        <v>TinResind Industria e Comercio Ltda.</v>
      </c>
    </row>
    <row r="329" spans="1:28" s="227" customFormat="1" ht="63">
      <c r="A329" s="181" t="s">
        <v>16056</v>
      </c>
      <c r="B329" s="182" t="s">
        <v>1126</v>
      </c>
      <c r="C329" s="186" t="s">
        <v>16057</v>
      </c>
      <c r="D329" s="230" t="s">
        <v>16057</v>
      </c>
      <c r="E329" s="182" t="s">
        <v>15813</v>
      </c>
      <c r="F329" s="182" t="s">
        <v>16056</v>
      </c>
      <c r="G329" s="182" t="s">
        <v>15798</v>
      </c>
      <c r="H329" s="183"/>
      <c r="I329" s="184" t="str">
        <f ca="1">IF(ISERROR($V329),"",OFFSET('Smelter Look-up'!$H$4,$V329-4,0))</f>
        <v/>
      </c>
      <c r="J329" s="184" t="str">
        <f ca="1">IF(ISERROR($V329),"",OFFSET('Smelter Look-up'!$I$4,$V329-4,0))</f>
        <v/>
      </c>
      <c r="K329" s="224"/>
      <c r="L329" s="224"/>
      <c r="M329" s="224"/>
      <c r="N329" s="224"/>
      <c r="O329" s="224" t="s">
        <v>15805</v>
      </c>
      <c r="P329" s="185"/>
      <c r="Q329" s="225"/>
      <c r="R329" s="182" t="str">
        <f ca="1">IF(ISERROR($V329),"",OFFSET('Smelter Look-up'!$C$4,$V329-4,0)&amp;"")</f>
        <v/>
      </c>
      <c r="S329" s="181" t="str">
        <f t="shared" ca="1" si="48"/>
        <v>CN</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si="49"/>
        <v>0</v>
      </c>
      <c r="AB329" s="228" t="str">
        <f t="shared" si="50"/>
        <v>TinHuiChang Hill Tin Industry Co., Ltd.</v>
      </c>
    </row>
    <row r="330" spans="1:28" s="227" customFormat="1" ht="37.799999999999997">
      <c r="A330" s="181" t="s">
        <v>15061</v>
      </c>
      <c r="B330" s="182" t="s">
        <v>1125</v>
      </c>
      <c r="C330" s="186" t="s">
        <v>15060</v>
      </c>
      <c r="D330" s="230" t="s">
        <v>15060</v>
      </c>
      <c r="E330" s="182" t="s">
        <v>16058</v>
      </c>
      <c r="F330" s="182" t="s">
        <v>15061</v>
      </c>
      <c r="G330" s="182" t="s">
        <v>15798</v>
      </c>
      <c r="H330" s="183"/>
      <c r="I330" s="184" t="str">
        <f ca="1">IF(ISERROR($V330),"",OFFSET('Smelter Look-up'!$H$4,$V330-4,0))</f>
        <v>Hamar</v>
      </c>
      <c r="J330" s="184" t="str">
        <f ca="1">IF(ISERROR($V330),"",OFFSET('Smelter Look-up'!$I$4,$V330-4,0))</f>
        <v>Innlandet</v>
      </c>
      <c r="K330" s="224"/>
      <c r="L330" s="224"/>
      <c r="M330" s="224"/>
      <c r="N330" s="224"/>
      <c r="O330" s="224" t="s">
        <v>15805</v>
      </c>
      <c r="P330" s="185"/>
      <c r="Q330" s="225"/>
      <c r="R330" s="182" t="str">
        <f ca="1">IF(ISERROR($V330),"",OFFSET('Smelter Look-up'!$C$4,$V330-4,0)&amp;"")</f>
        <v>K.A. Rasmussen</v>
      </c>
      <c r="S330" s="181" t="str">
        <f t="shared" ca="1" si="48"/>
        <v>NO</v>
      </c>
      <c r="T330" s="181" t="str">
        <f ca="1">IF(B330="","",IF(ISERROR(MATCH($J330,SorP!$B$1:$B$6279,0)),"",INDIRECT("'SorP'!$A$"&amp;MATCH($S330&amp;$J330,SorP!C:C,0))))</f>
        <v>NO-34</v>
      </c>
      <c r="U330" s="201"/>
      <c r="V330" s="226">
        <f>IF(C330="",NA(),IF(OR(C330="Smelter not listed",C330="Smelter not yet identified"),MATCH($B330&amp;$D330,'Smelter Look-up'!$J:$J,0),MATCH($B330&amp;$C330,'Smelter Look-up'!$J:$J,0)))</f>
        <v>133</v>
      </c>
      <c r="X330" s="227">
        <f t="shared" si="49"/>
        <v>0</v>
      </c>
      <c r="AB330" s="228" t="str">
        <f t="shared" si="50"/>
        <v>GoldK.A. Rasmussen</v>
      </c>
    </row>
    <row r="331" spans="1:28" s="227" customFormat="1" ht="37.799999999999997">
      <c r="A331" s="181" t="s">
        <v>15439</v>
      </c>
      <c r="B331" s="182" t="s">
        <v>1125</v>
      </c>
      <c r="C331" s="186" t="s">
        <v>15438</v>
      </c>
      <c r="D331" s="230" t="s">
        <v>15438</v>
      </c>
      <c r="E331" s="182" t="s">
        <v>16011</v>
      </c>
      <c r="F331" s="182" t="s">
        <v>15439</v>
      </c>
      <c r="G331" s="182" t="s">
        <v>15798</v>
      </c>
      <c r="H331" s="183"/>
      <c r="I331" s="184" t="str">
        <f ca="1">IF(ISERROR($V331),"",OFFSET('Smelter Look-up'!$H$4,$V331-4,0))</f>
        <v>Marrickville</v>
      </c>
      <c r="J331" s="184" t="str">
        <f ca="1">IF(ISERROR($V331),"",OFFSET('Smelter Look-up'!$I$4,$V331-4,0))</f>
        <v>New South Wales</v>
      </c>
      <c r="K331" s="224"/>
      <c r="L331" s="224"/>
      <c r="M331" s="224"/>
      <c r="N331" s="224"/>
      <c r="O331" s="224" t="s">
        <v>15805</v>
      </c>
      <c r="P331" s="185"/>
      <c r="Q331" s="225"/>
      <c r="R331" s="182" t="str">
        <f ca="1">IF(ISERROR($V331),"",OFFSET('Smelter Look-up'!$C$4,$V331-4,0)&amp;"")</f>
        <v>ABC Refinery Pty Ltd.</v>
      </c>
      <c r="S331" s="181" t="str">
        <f t="shared" ca="1" si="48"/>
        <v>AU</v>
      </c>
      <c r="T331" s="181" t="str">
        <f ca="1">IF(B331="","",IF(ISERROR(MATCH($J331,SorP!$B$1:$B$6279,0)),"",INDIRECT("'SorP'!$A$"&amp;MATCH($S331&amp;$J331,SorP!C:C,0))))</f>
        <v>AU-NSW</v>
      </c>
      <c r="U331" s="201"/>
      <c r="V331" s="226">
        <f>IF(C331="",NA(),IF(OR(C331="Smelter not listed",C331="Smelter not yet identified"),MATCH($B331&amp;$D331,'Smelter Look-up'!$J:$J,0),MATCH($B331&amp;$C331,'Smelter Look-up'!$J:$J,0)))</f>
        <v>6</v>
      </c>
      <c r="X331" s="227">
        <f t="shared" si="49"/>
        <v>0</v>
      </c>
      <c r="AB331" s="228" t="str">
        <f t="shared" si="50"/>
        <v>GoldABC Refinery Pty Ltd.</v>
      </c>
    </row>
    <row r="332" spans="1:28" s="227" customFormat="1" ht="50.4">
      <c r="A332" s="181" t="s">
        <v>14029</v>
      </c>
      <c r="B332" s="182" t="s">
        <v>1126</v>
      </c>
      <c r="C332" s="186" t="s">
        <v>12936</v>
      </c>
      <c r="D332" s="230" t="s">
        <v>12936</v>
      </c>
      <c r="E332" s="182" t="s">
        <v>15801</v>
      </c>
      <c r="F332" s="182" t="s">
        <v>14029</v>
      </c>
      <c r="G332" s="182" t="s">
        <v>15798</v>
      </c>
      <c r="H332" s="183"/>
      <c r="I332" s="184" t="str">
        <f ca="1">IF(ISERROR($V332),"",OFFSET('Smelter Look-up'!$H$4,$V332-4,0))</f>
        <v>Pangkalpinang</v>
      </c>
      <c r="J332" s="184" t="str">
        <f ca="1">IF(ISERROR($V332),"",OFFSET('Smelter Look-up'!$I$4,$V332-4,0))</f>
        <v>Kepulauan Bangka Belitung</v>
      </c>
      <c r="K332" s="224"/>
      <c r="L332" s="224"/>
      <c r="M332" s="224"/>
      <c r="N332" s="224"/>
      <c r="O332" s="224" t="s">
        <v>15805</v>
      </c>
      <c r="P332" s="185"/>
      <c r="Q332" s="225"/>
      <c r="R332" s="182" t="str">
        <f ca="1">IF(ISERROR($V332),"",OFFSET('Smelter Look-up'!$C$4,$V332-4,0)&amp;"")</f>
        <v>PT Bangka Serumpun</v>
      </c>
      <c r="S332" s="181" t="str">
        <f t="shared" ca="1" si="48"/>
        <v>ID</v>
      </c>
      <c r="T332" s="181" t="str">
        <f ca="1">IF(B332="","",IF(ISERROR(MATCH($J332,SorP!$B$1:$B$6279,0)),"",INDIRECT("'SorP'!$A$"&amp;MATCH($S332&amp;$J332,SorP!C:C,0))))</f>
        <v>ID-BB</v>
      </c>
      <c r="U332" s="201"/>
      <c r="V332" s="226">
        <f>IF(C332="",NA(),IF(OR(C332="Smelter not listed",C332="Smelter not yet identified"),MATCH($B332&amp;$D332,'Smelter Look-up'!$J:$J,0),MATCH($B332&amp;$C332,'Smelter Look-up'!$J:$J,0)))</f>
        <v>492</v>
      </c>
      <c r="X332" s="227">
        <f t="shared" si="49"/>
        <v>0</v>
      </c>
      <c r="AB332" s="228" t="str">
        <f t="shared" si="50"/>
        <v>TinPT Bangka Serumpun</v>
      </c>
    </row>
    <row r="333" spans="1:28" s="227" customFormat="1" ht="37.799999999999997">
      <c r="A333" s="181" t="s">
        <v>2311</v>
      </c>
      <c r="B333" s="182" t="s">
        <v>1125</v>
      </c>
      <c r="C333" s="186" t="s">
        <v>2310</v>
      </c>
      <c r="D333" s="230" t="s">
        <v>2310</v>
      </c>
      <c r="E333" s="182" t="s">
        <v>15918</v>
      </c>
      <c r="F333" s="182" t="s">
        <v>2311</v>
      </c>
      <c r="G333" s="182" t="s">
        <v>15798</v>
      </c>
      <c r="H333" s="183"/>
      <c r="I333" s="184" t="str">
        <f ca="1">IF(ISERROR($V333),"",OFFSET('Smelter Look-up'!$H$4,$V333-4,0))</f>
        <v>Kawasan Perindustrian Bukit Rambai</v>
      </c>
      <c r="J333" s="184" t="str">
        <f ca="1">IF(ISERROR($V333),"",OFFSET('Smelter Look-up'!$I$4,$V333-4,0))</f>
        <v>Melaka</v>
      </c>
      <c r="K333" s="224"/>
      <c r="L333" s="224"/>
      <c r="M333" s="224"/>
      <c r="N333" s="224"/>
      <c r="O333" s="224" t="s">
        <v>15805</v>
      </c>
      <c r="P333" s="185"/>
      <c r="Q333" s="225"/>
      <c r="R333" s="182" t="str">
        <f ca="1">IF(ISERROR($V333),"",OFFSET('Smelter Look-up'!$C$4,$V333-4,0)&amp;"")</f>
        <v>Modeltech Sdn Bhd</v>
      </c>
      <c r="S333" s="181" t="str">
        <f t="shared" ca="1" si="48"/>
        <v>MY</v>
      </c>
      <c r="T333" s="181" t="str">
        <f ca="1">IF(B333="","",IF(ISERROR(MATCH($J333,SorP!$B$1:$B$6279,0)),"",INDIRECT("'SorP'!$A$"&amp;MATCH($S333&amp;$J333,SorP!C:C,0))))</f>
        <v>MY-04</v>
      </c>
      <c r="U333" s="201"/>
      <c r="V333" s="226">
        <f>IF(C333="",NA(),IF(OR(C333="Smelter not listed",C333="Smelter not yet identified"),MATCH($B333&amp;$D333,'Smelter Look-up'!$J:$J,0),MATCH($B333&amp;$C333,'Smelter Look-up'!$J:$J,0)))</f>
        <v>186</v>
      </c>
      <c r="X333" s="227">
        <f t="shared" si="49"/>
        <v>0</v>
      </c>
      <c r="AB333" s="228" t="str">
        <f t="shared" si="50"/>
        <v>GoldModeltech Sdn Bhd</v>
      </c>
    </row>
    <row r="334" spans="1:28" s="227" customFormat="1" ht="201.6">
      <c r="A334" s="181" t="s">
        <v>1399</v>
      </c>
      <c r="B334" s="182" t="s">
        <v>1126</v>
      </c>
      <c r="C334" s="186" t="s">
        <v>1398</v>
      </c>
      <c r="D334" s="230" t="s">
        <v>1398</v>
      </c>
      <c r="E334" s="182" t="s">
        <v>15801</v>
      </c>
      <c r="F334" s="182" t="s">
        <v>1399</v>
      </c>
      <c r="G334" s="182" t="s">
        <v>15798</v>
      </c>
      <c r="H334" s="183"/>
      <c r="I334" s="184" t="str">
        <f ca="1">IF(ISERROR($V334),"",OFFSET('Smelter Look-up'!$H$4,$V334-4,0))</f>
        <v>Sungailiat</v>
      </c>
      <c r="J334" s="184" t="str">
        <f ca="1">IF(ISERROR($V334),"",OFFSET('Smelter Look-up'!$I$4,$V334-4,0))</f>
        <v>Kepulauan Bangka Belitung</v>
      </c>
      <c r="K334" s="224"/>
      <c r="L334" s="224"/>
      <c r="M334" s="224"/>
      <c r="N334" s="224"/>
      <c r="O334" s="224" t="s">
        <v>16059</v>
      </c>
      <c r="P334" s="185"/>
      <c r="Q334" s="225"/>
      <c r="R334" s="182" t="str">
        <f ca="1">IF(ISERROR($V334),"",OFFSET('Smelter Look-up'!$C$4,$V334-4,0)&amp;"")</f>
        <v>PT ATD Makmur Mandiri Jaya</v>
      </c>
      <c r="S334" s="181" t="str">
        <f t="shared" ca="1" si="48"/>
        <v>ID</v>
      </c>
      <c r="T334" s="181" t="str">
        <f ca="1">IF(B334="","",IF(ISERROR(MATCH($J334,SorP!$B$1:$B$6279,0)),"",INDIRECT("'SorP'!$A$"&amp;MATCH($S334&amp;$J334,SorP!C:C,0))))</f>
        <v>ID-BB</v>
      </c>
      <c r="U334" s="201"/>
      <c r="V334" s="226">
        <f>IF(C334="",NA(),IF(OR(C334="Smelter not listed",C334="Smelter not yet identified"),MATCH($B334&amp;$D334,'Smelter Look-up'!$J:$J,0),MATCH($B334&amp;$C334,'Smelter Look-up'!$J:$J,0)))</f>
        <v>488</v>
      </c>
      <c r="X334" s="227">
        <f t="shared" si="49"/>
        <v>0</v>
      </c>
      <c r="AB334" s="228" t="str">
        <f t="shared" si="50"/>
        <v>TinPT ATD Makmur Mandiri Jaya</v>
      </c>
    </row>
    <row r="335" spans="1:28" s="227" customFormat="1" ht="50.4">
      <c r="A335" s="181" t="s">
        <v>676</v>
      </c>
      <c r="B335" s="182" t="s">
        <v>1125</v>
      </c>
      <c r="C335" s="186" t="s">
        <v>1035</v>
      </c>
      <c r="D335" s="230" t="s">
        <v>1035</v>
      </c>
      <c r="E335" s="182" t="s">
        <v>15832</v>
      </c>
      <c r="F335" s="182" t="s">
        <v>676</v>
      </c>
      <c r="G335" s="182" t="s">
        <v>15798</v>
      </c>
      <c r="H335" s="183"/>
      <c r="I335" s="184" t="str">
        <f ca="1">IF(ISERROR($V335),"",OFFSET('Smelter Look-up'!$H$4,$V335-4,0))</f>
        <v>Pforzheim</v>
      </c>
      <c r="J335" s="184" t="str">
        <f ca="1">IF(ISERROR($V335),"",OFFSET('Smelter Look-up'!$I$4,$V335-4,0))</f>
        <v>Baden-Württemberg</v>
      </c>
      <c r="K335" s="224"/>
      <c r="L335" s="224"/>
      <c r="M335" s="224"/>
      <c r="N335" s="224"/>
      <c r="O335" s="224" t="s">
        <v>16060</v>
      </c>
      <c r="P335" s="185"/>
      <c r="Q335" s="225"/>
      <c r="R335" s="182" t="str">
        <f ca="1">IF(ISERROR($V335),"",OFFSET('Smelter Look-up'!$C$4,$V335-4,0)&amp;"")</f>
        <v>Heimerle + Meule GmbH</v>
      </c>
      <c r="S335" s="181" t="str">
        <f t="shared" ca="1" si="48"/>
        <v>DE</v>
      </c>
      <c r="T335" s="181" t="str">
        <f ca="1">IF(B335="","",IF(ISERROR(MATCH($J335,SorP!$B$1:$B$6279,0)),"",INDIRECT("'SorP'!$A$"&amp;MATCH($S335&amp;$J335,SorP!C:C,0))))</f>
        <v>DE-BW</v>
      </c>
      <c r="U335" s="201"/>
      <c r="V335" s="226">
        <f>IF(C335="",NA(),IF(OR(C335="Smelter not listed",C335="Smelter not yet identified"),MATCH($B335&amp;$D335,'Smelter Look-up'!$J:$J,0),MATCH($B335&amp;$C335,'Smelter Look-up'!$J:$J,0)))</f>
        <v>101</v>
      </c>
      <c r="X335" s="227">
        <f t="shared" si="49"/>
        <v>0</v>
      </c>
      <c r="AB335" s="228" t="str">
        <f t="shared" si="50"/>
        <v>GoldHeimerle + Meule GmbH</v>
      </c>
    </row>
    <row r="336" spans="1:28" s="227" customFormat="1" ht="50.4">
      <c r="A336" s="181" t="s">
        <v>654</v>
      </c>
      <c r="B336" s="182" t="s">
        <v>1125</v>
      </c>
      <c r="C336" s="186" t="s">
        <v>2284</v>
      </c>
      <c r="D336" s="230" t="s">
        <v>2284</v>
      </c>
      <c r="E336" s="182" t="s">
        <v>15860</v>
      </c>
      <c r="F336" s="182" t="s">
        <v>654</v>
      </c>
      <c r="G336" s="182" t="s">
        <v>15798</v>
      </c>
      <c r="H336" s="183"/>
      <c r="I336" s="184" t="str">
        <f ca="1">IF(ISERROR($V336),"",OFFSET('Smelter Look-up'!$H$4,$V336-4,0))</f>
        <v>Mendrisio</v>
      </c>
      <c r="J336" s="184" t="str">
        <f ca="1">IF(ISERROR($V336),"",OFFSET('Smelter Look-up'!$I$4,$V336-4,0))</f>
        <v>Ticino</v>
      </c>
      <c r="K336" s="224"/>
      <c r="L336" s="224"/>
      <c r="M336" s="224"/>
      <c r="N336" s="224"/>
      <c r="O336" s="224" t="s">
        <v>16061</v>
      </c>
      <c r="P336" s="185"/>
      <c r="Q336" s="225"/>
      <c r="R336" s="182" t="str">
        <f ca="1">IF(ISERROR($V336),"",OFFSET('Smelter Look-up'!$C$4,$V336-4,0)&amp;"")</f>
        <v>Argor-Heraeus S.A.</v>
      </c>
      <c r="S336" s="181" t="str">
        <f t="shared" ca="1" si="48"/>
        <v>CH</v>
      </c>
      <c r="T336" s="181" t="str">
        <f ca="1">IF(B336="","",IF(ISERROR(MATCH($J336,SorP!$B$1:$B$6279,0)),"",INDIRECT("'SorP'!$A$"&amp;MATCH($S336&amp;$J336,SorP!C:C,0))))</f>
        <v>CH-TI</v>
      </c>
      <c r="U336" s="201"/>
      <c r="V336" s="226">
        <f>IF(C336="",NA(),IF(OR(C336="Smelter not listed",C336="Smelter not yet identified"),MATCH($B336&amp;$D336,'Smelter Look-up'!$J:$J,0),MATCH($B336&amp;$C336,'Smelter Look-up'!$J:$J,0)))</f>
        <v>28</v>
      </c>
      <c r="X336" s="227">
        <f t="shared" si="49"/>
        <v>0</v>
      </c>
      <c r="AB336" s="228" t="str">
        <f t="shared" si="50"/>
        <v>GoldArgor-Heraeus S.A.</v>
      </c>
    </row>
    <row r="337" spans="1:28" s="227" customFormat="1" ht="201.6">
      <c r="A337" s="181" t="s">
        <v>755</v>
      </c>
      <c r="B337" s="182" t="s">
        <v>1127</v>
      </c>
      <c r="C337" s="186" t="s">
        <v>48</v>
      </c>
      <c r="D337" s="230" t="s">
        <v>48</v>
      </c>
      <c r="E337" s="182" t="s">
        <v>15864</v>
      </c>
      <c r="F337" s="182" t="s">
        <v>755</v>
      </c>
      <c r="G337" s="182" t="s">
        <v>15798</v>
      </c>
      <c r="H337" s="183"/>
      <c r="I337" s="184" t="str">
        <f ca="1">IF(ISERROR($V337),"",OFFSET('Smelter Look-up'!$H$4,$V337-4,0))</f>
        <v>Sillamäe</v>
      </c>
      <c r="J337" s="184" t="str">
        <f ca="1">IF(ISERROR($V337),"",OFFSET('Smelter Look-up'!$I$4,$V337-4,0))</f>
        <v>Ida-Virumaa</v>
      </c>
      <c r="K337" s="224"/>
      <c r="L337" s="224"/>
      <c r="M337" s="224"/>
      <c r="N337" s="224"/>
      <c r="O337" s="224" t="s">
        <v>16062</v>
      </c>
      <c r="P337" s="185"/>
      <c r="Q337" s="225"/>
      <c r="R337" s="182" t="str">
        <f ca="1">IF(ISERROR($V337),"",OFFSET('Smelter Look-up'!$C$4,$V337-4,0)&amp;"")</f>
        <v>NPM Silmet AS</v>
      </c>
      <c r="S337" s="181" t="str">
        <f t="shared" ca="1" si="48"/>
        <v>EE</v>
      </c>
      <c r="T337" s="181" t="str">
        <f ca="1">IF(B337="","",IF(ISERROR(MATCH($J337,SorP!$B$1:$B$6279,0)),"",INDIRECT("'SorP'!$A$"&amp;MATCH($S337&amp;$J337,SorP!C:C,0))))</f>
        <v>EE-45</v>
      </c>
      <c r="U337" s="201"/>
      <c r="V337" s="226">
        <f>IF(C337="",NA(),IF(OR(C337="Smelter not listed",C337="Smelter not yet identified"),MATCH($B337&amp;$D337,'Smelter Look-up'!$J:$J,0),MATCH($B337&amp;$C337,'Smelter Look-up'!$J:$J,0)))</f>
        <v>356</v>
      </c>
      <c r="X337" s="227">
        <f t="shared" si="49"/>
        <v>0</v>
      </c>
      <c r="AB337" s="228" t="str">
        <f t="shared" si="50"/>
        <v>TantalumMolycorp Silmet A.S.</v>
      </c>
    </row>
    <row r="338" spans="1:28" s="227" customFormat="1" ht="88.2">
      <c r="A338" s="181" t="s">
        <v>787</v>
      </c>
      <c r="B338" s="182" t="s">
        <v>1126</v>
      </c>
      <c r="C338" s="186" t="s">
        <v>15472</v>
      </c>
      <c r="D338" s="230" t="s">
        <v>15472</v>
      </c>
      <c r="E338" s="182" t="s">
        <v>15813</v>
      </c>
      <c r="F338" s="182" t="s">
        <v>787</v>
      </c>
      <c r="G338" s="182" t="s">
        <v>15798</v>
      </c>
      <c r="H338" s="183"/>
      <c r="I338" s="184" t="str">
        <f ca="1">IF(ISERROR($V338),"",OFFSET('Smelter Look-up'!$H$4,$V338-4,0))</f>
        <v>Gejiu</v>
      </c>
      <c r="J338" s="184" t="str">
        <f ca="1">IF(ISERROR($V338),"",OFFSET('Smelter Look-up'!$I$4,$V338-4,0))</f>
        <v>Yunnan Sheng</v>
      </c>
      <c r="K338" s="224"/>
      <c r="L338" s="224"/>
      <c r="M338" s="224"/>
      <c r="N338" s="224"/>
      <c r="O338" s="224" t="s">
        <v>16063</v>
      </c>
      <c r="P338" s="185"/>
      <c r="Q338" s="225"/>
      <c r="R338" s="182" t="str">
        <f ca="1">IF(ISERROR($V338),"",OFFSET('Smelter Look-up'!$C$4,$V338-4,0)&amp;"")</f>
        <v>Tin Smelting Branch of Yunnan Tin Co., Ltd.</v>
      </c>
      <c r="S338" s="181" t="str">
        <f t="shared" ca="1" si="48"/>
        <v>CN</v>
      </c>
      <c r="T338" s="181" t="str">
        <f ca="1">IF(B338="","",IF(ISERROR(MATCH($J338,SorP!$B$1:$B$6279,0)),"",INDIRECT("'SorP'!$A$"&amp;MATCH($S338&amp;$J338,SorP!C:C,0))))</f>
        <v>CN-YN</v>
      </c>
      <c r="U338" s="201"/>
      <c r="V338" s="226">
        <f>IF(C338="",NA(),IF(OR(C338="Smelter not listed",C338="Smelter not yet identified"),MATCH($B338&amp;$D338,'Smelter Look-up'!$J:$J,0),MATCH($B338&amp;$C338,'Smelter Look-up'!$J:$J,0)))</f>
        <v>529</v>
      </c>
      <c r="X338" s="227">
        <f t="shared" si="49"/>
        <v>0</v>
      </c>
      <c r="AB338" s="228" t="str">
        <f t="shared" si="50"/>
        <v>TinTin Smelting Branch of Yunnan Tin Co., Ltd.</v>
      </c>
    </row>
    <row r="339" spans="1:28" s="227" customFormat="1" ht="63">
      <c r="A339" s="181" t="s">
        <v>13791</v>
      </c>
      <c r="B339" s="182" t="s">
        <v>1125</v>
      </c>
      <c r="C339" s="186" t="s">
        <v>13790</v>
      </c>
      <c r="D339" s="230" t="s">
        <v>13790</v>
      </c>
      <c r="E339" s="182" t="s">
        <v>15910</v>
      </c>
      <c r="F339" s="182" t="s">
        <v>13791</v>
      </c>
      <c r="G339" s="182" t="s">
        <v>15798</v>
      </c>
      <c r="H339" s="183"/>
      <c r="I339" s="184" t="str">
        <f ca="1">IF(ISERROR($V339),"",OFFSET('Smelter Look-up'!$H$4,$V339-4,0))</f>
        <v>Dubai</v>
      </c>
      <c r="J339" s="184" t="str">
        <f ca="1">IF(ISERROR($V339),"",OFFSET('Smelter Look-up'!$I$4,$V339-4,0))</f>
        <v>Dubayy</v>
      </c>
      <c r="K339" s="224"/>
      <c r="L339" s="224"/>
      <c r="M339" s="224"/>
      <c r="N339" s="224"/>
      <c r="O339" s="224" t="s">
        <v>15805</v>
      </c>
      <c r="P339" s="185"/>
      <c r="Q339" s="225"/>
      <c r="R339" s="182" t="str">
        <f ca="1">IF(ISERROR($V339),"",OFFSET('Smelter Look-up'!$C$4,$V339-4,0)&amp;"")</f>
        <v>International Precious Metal Refiners</v>
      </c>
      <c r="S339" s="181" t="str">
        <f t="shared" ca="1" si="48"/>
        <v>AE</v>
      </c>
      <c r="T339" s="181" t="str">
        <f ca="1">IF(B339="","",IF(ISERROR(MATCH($J339,SorP!$B$1:$B$6279,0)),"",INDIRECT("'SorP'!$A$"&amp;MATCH($S339&amp;$J339,SorP!C:C,0))))</f>
        <v>AE-DU</v>
      </c>
      <c r="U339" s="201"/>
      <c r="V339" s="226">
        <f>IF(C339="",NA(),IF(OR(C339="Smelter not listed",C339="Smelter not yet identified"),MATCH($B339&amp;$D339,'Smelter Look-up'!$J:$J,0),MATCH($B339&amp;$C339,'Smelter Look-up'!$J:$J,0)))</f>
        <v>117</v>
      </c>
      <c r="X339" s="227">
        <f t="shared" si="49"/>
        <v>0</v>
      </c>
      <c r="AB339" s="228" t="str">
        <f t="shared" si="50"/>
        <v>GoldInternational Precious Metal Refiners</v>
      </c>
    </row>
    <row r="340" spans="1:28" s="227" customFormat="1" ht="100.8">
      <c r="A340" s="181" t="s">
        <v>736</v>
      </c>
      <c r="B340" s="182" t="s">
        <v>1125</v>
      </c>
      <c r="C340" s="186" t="s">
        <v>2331</v>
      </c>
      <c r="D340" s="230" t="s">
        <v>2331</v>
      </c>
      <c r="E340" s="182" t="s">
        <v>16014</v>
      </c>
      <c r="F340" s="182" t="s">
        <v>736</v>
      </c>
      <c r="G340" s="182" t="s">
        <v>15798</v>
      </c>
      <c r="H340" s="183"/>
      <c r="I340" s="184" t="str">
        <f ca="1">IF(ISERROR($V340),"",OFFSET('Smelter Look-up'!$H$4,$V340-4,0))</f>
        <v>Hoboken</v>
      </c>
      <c r="J340" s="184" t="str">
        <f ca="1">IF(ISERROR($V340),"",OFFSET('Smelter Look-up'!$I$4,$V340-4,0))</f>
        <v>Antwerpen</v>
      </c>
      <c r="K340" s="224"/>
      <c r="L340" s="224"/>
      <c r="M340" s="224"/>
      <c r="N340" s="224"/>
      <c r="O340" s="224" t="s">
        <v>16064</v>
      </c>
      <c r="P340" s="185"/>
      <c r="Q340" s="225"/>
      <c r="R340" s="182" t="str">
        <f ca="1">IF(ISERROR($V340),"",OFFSET('Smelter Look-up'!$C$4,$V340-4,0)&amp;"")</f>
        <v>Umicore S.A. Business Unit Precious Metals Refining</v>
      </c>
      <c r="S340" s="181" t="str">
        <f t="shared" ca="1" si="48"/>
        <v>BE</v>
      </c>
      <c r="T340" s="181" t="str">
        <f ca="1">IF(B340="","",IF(ISERROR(MATCH($J340,SorP!$B$1:$B$6279,0)),"",INDIRECT("'SorP'!$A$"&amp;MATCH($S340&amp;$J340,SorP!C:C,0))))</f>
        <v>BE-VAN</v>
      </c>
      <c r="U340" s="201"/>
      <c r="V340" s="226">
        <f>IF(C340="",NA(),IF(OR(C340="Smelter not listed",C340="Smelter not yet identified"),MATCH($B340&amp;$D340,'Smelter Look-up'!$J:$J,0),MATCH($B340&amp;$C340,'Smelter Look-up'!$J:$J,0)))</f>
        <v>293</v>
      </c>
      <c r="X340" s="227">
        <f t="shared" si="49"/>
        <v>0</v>
      </c>
      <c r="AB340" s="228" t="str">
        <f t="shared" si="50"/>
        <v>GoldUmicore S.A. Business Unit Precious Metals Refining</v>
      </c>
    </row>
    <row r="341" spans="1:28" s="227" customFormat="1" ht="37.799999999999997">
      <c r="A341" s="181" t="s">
        <v>15064</v>
      </c>
      <c r="B341" s="182" t="s">
        <v>1125</v>
      </c>
      <c r="C341" s="186" t="s">
        <v>15063</v>
      </c>
      <c r="D341" s="230" t="s">
        <v>15063</v>
      </c>
      <c r="E341" s="182" t="s">
        <v>15806</v>
      </c>
      <c r="F341" s="182" t="s">
        <v>15064</v>
      </c>
      <c r="G341" s="182" t="s">
        <v>15798</v>
      </c>
      <c r="H341" s="183"/>
      <c r="I341" s="184" t="str">
        <f ca="1">IF(ISERROR($V341),"",OFFSET('Smelter Look-up'!$H$4,$V341-4,0))</f>
        <v>Rudrapur</v>
      </c>
      <c r="J341" s="184" t="str">
        <f ca="1">IF(ISERROR($V341),"",OFFSET('Smelter Look-up'!$I$4,$V341-4,0))</f>
        <v>Uttarākhand</v>
      </c>
      <c r="K341" s="224"/>
      <c r="L341" s="224"/>
      <c r="M341" s="224"/>
      <c r="N341" s="224"/>
      <c r="O341" s="224" t="s">
        <v>15805</v>
      </c>
      <c r="P341" s="185"/>
      <c r="Q341" s="225"/>
      <c r="R341" s="182" t="str">
        <f ca="1">IF(ISERROR($V341),"",OFFSET('Smelter Look-up'!$C$4,$V341-4,0)&amp;"")</f>
        <v>MD Overseas</v>
      </c>
      <c r="S341" s="181" t="str">
        <f t="shared" ca="1" si="48"/>
        <v>IN</v>
      </c>
      <c r="T341" s="181" t="str">
        <f ca="1">IF(B341="","",IF(ISERROR(MATCH($J341,SorP!$B$1:$B$6279,0)),"",INDIRECT("'SorP'!$A$"&amp;MATCH($S341&amp;$J341,SorP!C:C,0))))</f>
        <v>IN-UT</v>
      </c>
      <c r="U341" s="201"/>
      <c r="V341" s="226">
        <f>IF(C341="",NA(),IF(OR(C341="Smelter not listed",C341="Smelter not yet identified"),MATCH($B341&amp;$D341,'Smelter Look-up'!$J:$J,0),MATCH($B341&amp;$C341,'Smelter Look-up'!$J:$J,0)))</f>
        <v>165</v>
      </c>
      <c r="X341" s="227">
        <f t="shared" si="49"/>
        <v>0</v>
      </c>
      <c r="AB341" s="228" t="str">
        <f t="shared" si="50"/>
        <v>GoldMD Overseas</v>
      </c>
    </row>
    <row r="342" spans="1:28" s="227" customFormat="1" ht="226.8">
      <c r="A342" s="181" t="s">
        <v>771</v>
      </c>
      <c r="B342" s="182" t="s">
        <v>1126</v>
      </c>
      <c r="C342" s="186" t="s">
        <v>817</v>
      </c>
      <c r="D342" s="230" t="s">
        <v>817</v>
      </c>
      <c r="E342" s="182" t="s">
        <v>15918</v>
      </c>
      <c r="F342" s="182" t="s">
        <v>771</v>
      </c>
      <c r="G342" s="182" t="s">
        <v>15798</v>
      </c>
      <c r="H342" s="183"/>
      <c r="I342" s="184" t="str">
        <f ca="1">IF(ISERROR($V342),"",OFFSET('Smelter Look-up'!$H$4,$V342-4,0))</f>
        <v>Butterworth</v>
      </c>
      <c r="J342" s="184" t="str">
        <f ca="1">IF(ISERROR($V342),"",OFFSET('Smelter Look-up'!$I$4,$V342-4,0))</f>
        <v>Pulau Pinang</v>
      </c>
      <c r="K342" s="224"/>
      <c r="L342" s="224"/>
      <c r="M342" s="224"/>
      <c r="N342" s="224"/>
      <c r="O342" s="224" t="s">
        <v>16065</v>
      </c>
      <c r="P342" s="185"/>
      <c r="Q342" s="225"/>
      <c r="R342" s="182" t="str">
        <f ca="1">IF(ISERROR($V342),"",OFFSET('Smelter Look-up'!$C$4,$V342-4,0)&amp;"")</f>
        <v>Malaysia Smelting Corporation (MSC)</v>
      </c>
      <c r="S342" s="181" t="str">
        <f t="shared" ca="1" si="48"/>
        <v>MY</v>
      </c>
      <c r="T342" s="181" t="str">
        <f ca="1">IF(B342="","",IF(ISERROR(MATCH($J342,SorP!$B$1:$B$6279,0)),"",INDIRECT("'SorP'!$A$"&amp;MATCH($S342&amp;$J342,SorP!C:C,0))))</f>
        <v>MY-07</v>
      </c>
      <c r="U342" s="201"/>
      <c r="V342" s="226">
        <f>IF(C342="",NA(),IF(OR(C342="Smelter not listed",C342="Smelter not yet identified"),MATCH($B342&amp;$D342,'Smelter Look-up'!$J:$J,0),MATCH($B342&amp;$C342,'Smelter Look-up'!$J:$J,0)))</f>
        <v>458</v>
      </c>
      <c r="X342" s="227">
        <f t="shared" si="49"/>
        <v>0</v>
      </c>
      <c r="AB342" s="228" t="str">
        <f t="shared" si="50"/>
        <v>TinMalaysia Smelting Corporation (MSC)</v>
      </c>
    </row>
    <row r="343" spans="1:28" s="227" customFormat="1" ht="201.6">
      <c r="A343" s="181" t="s">
        <v>728</v>
      </c>
      <c r="B343" s="182" t="s">
        <v>1125</v>
      </c>
      <c r="C343" s="186" t="s">
        <v>911</v>
      </c>
      <c r="D343" s="230" t="s">
        <v>911</v>
      </c>
      <c r="E343" s="182" t="s">
        <v>15822</v>
      </c>
      <c r="F343" s="182" t="s">
        <v>728</v>
      </c>
      <c r="G343" s="182" t="s">
        <v>15798</v>
      </c>
      <c r="H343" s="183"/>
      <c r="I343" s="184" t="str">
        <f ca="1">IF(ISERROR($V343),"",OFFSET('Smelter Look-up'!$H$4,$V343-4,0))</f>
        <v>Tainan City</v>
      </c>
      <c r="J343" s="184" t="str">
        <f ca="1">IF(ISERROR($V343),"",OFFSET('Smelter Look-up'!$I$4,$V343-4,0))</f>
        <v>Tainan</v>
      </c>
      <c r="K343" s="224"/>
      <c r="L343" s="224"/>
      <c r="M343" s="224"/>
      <c r="N343" s="224"/>
      <c r="O343" s="224" t="s">
        <v>16066</v>
      </c>
      <c r="P343" s="185"/>
      <c r="Q343" s="225"/>
      <c r="R343" s="182" t="str">
        <f ca="1">IF(ISERROR($V343),"",OFFSET('Smelter Look-up'!$C$4,$V343-4,0)&amp;"")</f>
        <v>Solar Applied Materials Technology Corp.</v>
      </c>
      <c r="S343" s="181" t="str">
        <f t="shared" ca="1" si="48"/>
        <v>Unknown</v>
      </c>
      <c r="T343" s="181" t="e">
        <f ca="1">IF(B343="","",IF(ISERROR(MATCH($J343,SorP!$B$1:$B$6279,0)),"",INDIRECT("'SorP'!$A$"&amp;MATCH($S343&amp;$J343,SorP!C:C,0))))</f>
        <v>#N/A</v>
      </c>
      <c r="U343" s="201"/>
      <c r="V343" s="226">
        <f>IF(C343="",NA(),IF(OR(C343="Smelter not listed",C343="Smelter not yet identified"),MATCH($B343&amp;$D343,'Smelter Look-up'!$J:$J,0),MATCH($B343&amp;$C343,'Smelter Look-up'!$J:$J,0)))</f>
        <v>258</v>
      </c>
      <c r="X343" s="227">
        <f t="shared" si="49"/>
        <v>0</v>
      </c>
      <c r="AB343" s="228" t="str">
        <f t="shared" si="50"/>
        <v>GoldSolar Applied Materials Technology Corp.</v>
      </c>
    </row>
    <row r="344" spans="1:28" s="227" customFormat="1" ht="37.799999999999997">
      <c r="A344" s="181" t="s">
        <v>15508</v>
      </c>
      <c r="B344" s="182" t="s">
        <v>1128</v>
      </c>
      <c r="C344" s="186" t="s">
        <v>15507</v>
      </c>
      <c r="D344" s="230" t="s">
        <v>15507</v>
      </c>
      <c r="E344" s="182" t="s">
        <v>15855</v>
      </c>
      <c r="F344" s="182" t="s">
        <v>15508</v>
      </c>
      <c r="G344" s="182" t="s">
        <v>15798</v>
      </c>
      <c r="H344" s="183"/>
      <c r="I344" s="184" t="str">
        <f ca="1">IF(ISERROR($V344),"",OFFSET('Smelter Look-up'!$H$4,$V344-4,0))</f>
        <v>Kostroma</v>
      </c>
      <c r="J344" s="184" t="str">
        <f ca="1">IF(ISERROR($V344),"",OFFSET('Smelter Look-up'!$I$4,$V344-4,0))</f>
        <v>Kostromskaya oblast'</v>
      </c>
      <c r="K344" s="224"/>
      <c r="L344" s="224"/>
      <c r="M344" s="224"/>
      <c r="N344" s="224"/>
      <c r="O344" s="224" t="s">
        <v>15805</v>
      </c>
      <c r="P344" s="185"/>
      <c r="Q344" s="225"/>
      <c r="R344" s="182" t="str">
        <f ca="1">IF(ISERROR($V344),"",OFFSET('Smelter Look-up'!$C$4,$V344-4,0)&amp;"")</f>
        <v>LLC Vostok</v>
      </c>
      <c r="S344" s="181" t="str">
        <f t="shared" ca="1" si="48"/>
        <v>RU</v>
      </c>
      <c r="T344" s="181" t="str">
        <f ca="1">IF(B344="","",IF(ISERROR(MATCH($J344,SorP!$B$1:$B$6279,0)),"",INDIRECT("'SorP'!$A$"&amp;MATCH($S344&amp;$J344,SorP!C:C,0))))</f>
        <v>RU-KOS</v>
      </c>
      <c r="U344" s="201"/>
      <c r="V344" s="226">
        <f>IF(C344="",NA(),IF(OR(C344="Smelter not listed",C344="Smelter not yet identified"),MATCH($B344&amp;$D344,'Smelter Look-up'!$J:$J,0),MATCH($B344&amp;$C344,'Smelter Look-up'!$J:$J,0)))</f>
        <v>614</v>
      </c>
      <c r="X344" s="227">
        <f t="shared" si="49"/>
        <v>0</v>
      </c>
      <c r="AB344" s="228" t="str">
        <f t="shared" si="50"/>
        <v>TungstenLLC Vostok</v>
      </c>
    </row>
    <row r="345" spans="1:28" s="227" customFormat="1" ht="37.799999999999997">
      <c r="A345" s="181" t="s">
        <v>651</v>
      </c>
      <c r="B345" s="182" t="s">
        <v>1125</v>
      </c>
      <c r="C345" s="186" t="s">
        <v>15441</v>
      </c>
      <c r="D345" s="230" t="s">
        <v>15441</v>
      </c>
      <c r="E345" s="182" t="s">
        <v>15832</v>
      </c>
      <c r="F345" s="182" t="s">
        <v>651</v>
      </c>
      <c r="G345" s="182" t="s">
        <v>15798</v>
      </c>
      <c r="H345" s="183"/>
      <c r="I345" s="184" t="str">
        <f ca="1">IF(ISERROR($V345),"",OFFSET('Smelter Look-up'!$H$4,$V345-4,0))</f>
        <v>Pforzheim</v>
      </c>
      <c r="J345" s="184" t="str">
        <f ca="1">IF(ISERROR($V345),"",OFFSET('Smelter Look-up'!$I$4,$V345-4,0))</f>
        <v>Baden-Württemberg</v>
      </c>
      <c r="K345" s="224"/>
      <c r="L345" s="224"/>
      <c r="M345" s="224"/>
      <c r="N345" s="224"/>
      <c r="O345" s="224" t="s">
        <v>16067</v>
      </c>
      <c r="P345" s="185"/>
      <c r="Q345" s="225"/>
      <c r="R345" s="182" t="str">
        <f ca="1">IF(ISERROR($V345),"",OFFSET('Smelter Look-up'!$C$4,$V345-4,0)&amp;"")</f>
        <v>Agosi AG</v>
      </c>
      <c r="S345" s="181" t="str">
        <f t="shared" ca="1" si="48"/>
        <v>DE</v>
      </c>
      <c r="T345" s="181" t="str">
        <f ca="1">IF(B345="","",IF(ISERROR(MATCH($J345,SorP!$B$1:$B$6279,0)),"",INDIRECT("'SorP'!$A$"&amp;MATCH($S345&amp;$J345,SorP!C:C,0))))</f>
        <v>DE-BW</v>
      </c>
      <c r="U345" s="201"/>
      <c r="V345" s="226">
        <f>IF(C345="",NA(),IF(OR(C345="Smelter not listed",C345="Smelter not yet identified"),MATCH($B345&amp;$D345,'Smelter Look-up'!$J:$J,0),MATCH($B345&amp;$C345,'Smelter Look-up'!$J:$J,0)))</f>
        <v>10</v>
      </c>
      <c r="X345" s="227">
        <f t="shared" si="49"/>
        <v>0</v>
      </c>
      <c r="AB345" s="228" t="str">
        <f t="shared" si="50"/>
        <v>GoldAgosi AG</v>
      </c>
    </row>
    <row r="346" spans="1:28" s="227" customFormat="1" ht="88.2">
      <c r="A346" s="181" t="s">
        <v>141</v>
      </c>
      <c r="B346" s="182" t="s">
        <v>1128</v>
      </c>
      <c r="C346" s="186" t="s">
        <v>152</v>
      </c>
      <c r="D346" s="230" t="s">
        <v>152</v>
      </c>
      <c r="E346" s="182" t="s">
        <v>15813</v>
      </c>
      <c r="F346" s="182" t="s">
        <v>141</v>
      </c>
      <c r="G346" s="182" t="s">
        <v>15798</v>
      </c>
      <c r="H346" s="183"/>
      <c r="I346" s="184" t="str">
        <f ca="1">IF(ISERROR($V346),"",OFFSET('Smelter Look-up'!$H$4,$V346-4,0))</f>
        <v>Ganzhou</v>
      </c>
      <c r="J346" s="184" t="str">
        <f ca="1">IF(ISERROR($V346),"",OFFSET('Smelter Look-up'!$I$4,$V346-4,0))</f>
        <v>Jiangxi Sheng</v>
      </c>
      <c r="K346" s="224"/>
      <c r="L346" s="224"/>
      <c r="M346" s="224"/>
      <c r="N346" s="224"/>
      <c r="O346" s="224" t="s">
        <v>16068</v>
      </c>
      <c r="P346" s="185"/>
      <c r="Q346" s="225"/>
      <c r="R346" s="182" t="str">
        <f ca="1">IF(ISERROR($V346),"",OFFSET('Smelter Look-up'!$C$4,$V346-4,0)&amp;"")</f>
        <v>Jiangxi Yaosheng Tungsten Co., Ltd.</v>
      </c>
      <c r="S346" s="181" t="str">
        <f t="shared" ca="1" si="48"/>
        <v>CN</v>
      </c>
      <c r="T346" s="181" t="str">
        <f ca="1">IF(B346="","",IF(ISERROR(MATCH($J346,SorP!$B$1:$B$6279,0)),"",INDIRECT("'SorP'!$A$"&amp;MATCH($S346&amp;$J346,SorP!C:C,0))))</f>
        <v>CN-JX</v>
      </c>
      <c r="U346" s="201"/>
      <c r="V346" s="226">
        <f>IF(C346="",NA(),IF(OR(C346="Smelter not listed",C346="Smelter not yet identified"),MATCH($B346&amp;$D346,'Smelter Look-up'!$J:$J,0),MATCH($B346&amp;$C346,'Smelter Look-up'!$J:$J,0)))</f>
        <v>608</v>
      </c>
      <c r="X346" s="227">
        <f t="shared" si="49"/>
        <v>0</v>
      </c>
      <c r="AB346" s="228" t="str">
        <f t="shared" si="50"/>
        <v>TungstenJiangxi Yaosheng Tungsten Co., Ltd.</v>
      </c>
    </row>
    <row r="347" spans="1:28" s="227" customFormat="1" ht="88.2">
      <c r="A347" s="181" t="s">
        <v>13800</v>
      </c>
      <c r="B347" s="182" t="s">
        <v>1126</v>
      </c>
      <c r="C347" s="186" t="s">
        <v>13851</v>
      </c>
      <c r="D347" s="230" t="s">
        <v>13851</v>
      </c>
      <c r="E347" s="182" t="s">
        <v>15813</v>
      </c>
      <c r="F347" s="182" t="s">
        <v>13800</v>
      </c>
      <c r="G347" s="182" t="s">
        <v>15798</v>
      </c>
      <c r="H347" s="183"/>
      <c r="I347" s="184" t="str">
        <f ca="1">IF(ISERROR($V347),"",OFFSET('Smelter Look-up'!$H$4,$V347-4,0))</f>
        <v>Gejiu</v>
      </c>
      <c r="J347" s="184" t="str">
        <f ca="1">IF(ISERROR($V347),"",OFFSET('Smelter Look-up'!$I$4,$V347-4,0))</f>
        <v>Yunnan Sheng</v>
      </c>
      <c r="K347" s="224"/>
      <c r="L347" s="224"/>
      <c r="M347" s="224"/>
      <c r="N347" s="224"/>
      <c r="O347" s="224" t="s">
        <v>15805</v>
      </c>
      <c r="P347" s="185"/>
      <c r="Q347" s="225"/>
      <c r="R347" s="182" t="str">
        <f ca="1">IF(ISERROR($V347),"",OFFSET('Smelter Look-up'!$C$4,$V347-4,0)&amp;"")</f>
        <v>Gejiu City Fuxiang Industry and Trade Co., Ltd.</v>
      </c>
      <c r="S347" s="181" t="str">
        <f t="shared" ca="1" si="48"/>
        <v>CN</v>
      </c>
      <c r="T347" s="181" t="str">
        <f ca="1">IF(B347="","",IF(ISERROR(MATCH($J347,SorP!$B$1:$B$6279,0)),"",INDIRECT("'SorP'!$A$"&amp;MATCH($S347&amp;$J347,SorP!C:C,0))))</f>
        <v>CN-YN</v>
      </c>
      <c r="U347" s="201"/>
      <c r="V347" s="226">
        <f>IF(C347="",NA(),IF(OR(C347="Smelter not listed",C347="Smelter not yet identified"),MATCH($B347&amp;$D347,'Smelter Look-up'!$J:$J,0),MATCH($B347&amp;$C347,'Smelter Look-up'!$J:$J,0)))</f>
        <v>433</v>
      </c>
      <c r="X347" s="227">
        <f t="shared" si="49"/>
        <v>0</v>
      </c>
      <c r="AB347" s="228" t="str">
        <f t="shared" si="50"/>
        <v>TinGejiu City Fuxiang Industry and Trade Co., Ltd.</v>
      </c>
    </row>
    <row r="348" spans="1:28" s="227" customFormat="1" ht="226.8">
      <c r="A348" s="181" t="s">
        <v>15116</v>
      </c>
      <c r="B348" s="182" t="s">
        <v>1126</v>
      </c>
      <c r="C348" s="186" t="s">
        <v>15115</v>
      </c>
      <c r="D348" s="230" t="s">
        <v>15115</v>
      </c>
      <c r="E348" s="182" t="s">
        <v>15801</v>
      </c>
      <c r="F348" s="182" t="s">
        <v>15116</v>
      </c>
      <c r="G348" s="182" t="s">
        <v>15798</v>
      </c>
      <c r="H348" s="183"/>
      <c r="I348" s="184" t="str">
        <f ca="1">IF(ISERROR($V348),"",OFFSET('Smelter Look-up'!$H$4,$V348-4,0))</f>
        <v>Pangkal Pinang</v>
      </c>
      <c r="J348" s="184" t="str">
        <f ca="1">IF(ISERROR($V348),"",OFFSET('Smelter Look-up'!$I$4,$V348-4,0))</f>
        <v>Kepulauan Bangka Belitung</v>
      </c>
      <c r="K348" s="224"/>
      <c r="L348" s="224"/>
      <c r="M348" s="224"/>
      <c r="N348" s="224"/>
      <c r="O348" s="224" t="s">
        <v>16069</v>
      </c>
      <c r="P348" s="185"/>
      <c r="Q348" s="225"/>
      <c r="R348" s="182" t="str">
        <f ca="1">IF(ISERROR($V348),"",OFFSET('Smelter Look-up'!$C$4,$V348-4,0)&amp;"")</f>
        <v>PT Stanindo Inti Perkasa</v>
      </c>
      <c r="S348" s="181" t="str">
        <f t="shared" ca="1" si="48"/>
        <v>ID</v>
      </c>
      <c r="T348" s="181" t="str">
        <f ca="1">IF(B348="","",IF(ISERROR(MATCH($J348,SorP!$B$1:$B$6279,0)),"",INDIRECT("'SorP'!$A$"&amp;MATCH($S348&amp;$J348,SorP!C:C,0))))</f>
        <v>ID-BB</v>
      </c>
      <c r="U348" s="201"/>
      <c r="V348" s="226">
        <f>IF(C348="",NA(),IF(OR(C348="Smelter not listed",C348="Smelter not yet identified"),MATCH($B348&amp;$D348,'Smelter Look-up'!$J:$J,0),MATCH($B348&amp;$C348,'Smelter Look-up'!$J:$J,0)))</f>
        <v>509</v>
      </c>
      <c r="X348" s="227">
        <f t="shared" si="49"/>
        <v>0</v>
      </c>
      <c r="AB348" s="228" t="str">
        <f t="shared" si="50"/>
        <v>TinPT Stanindo Inti Perkasa</v>
      </c>
    </row>
    <row r="349" spans="1:28" s="227" customFormat="1" ht="252">
      <c r="A349" s="181" t="s">
        <v>1412</v>
      </c>
      <c r="B349" s="182" t="s">
        <v>1127</v>
      </c>
      <c r="C349" s="186" t="s">
        <v>15083</v>
      </c>
      <c r="D349" s="230" t="s">
        <v>15083</v>
      </c>
      <c r="E349" s="182" t="s">
        <v>15832</v>
      </c>
      <c r="F349" s="182" t="s">
        <v>1412</v>
      </c>
      <c r="G349" s="182" t="s">
        <v>15798</v>
      </c>
      <c r="H349" s="183"/>
      <c r="I349" s="184" t="str">
        <f ca="1">IF(ISERROR($V349),"",OFFSET('Smelter Look-up'!$H$4,$V349-4,0))</f>
        <v>Goslar</v>
      </c>
      <c r="J349" s="184" t="str">
        <f ca="1">IF(ISERROR($V349),"",OFFSET('Smelter Look-up'!$I$4,$V349-4,0))</f>
        <v>Niedersachsen</v>
      </c>
      <c r="K349" s="224"/>
      <c r="L349" s="224"/>
      <c r="M349" s="224"/>
      <c r="N349" s="224"/>
      <c r="O349" s="224" t="s">
        <v>16070</v>
      </c>
      <c r="P349" s="185"/>
      <c r="Q349" s="225"/>
      <c r="R349" s="182" t="str">
        <f ca="1">IF(ISERROR($V349),"",OFFSET('Smelter Look-up'!$C$4,$V349-4,0)&amp;"")</f>
        <v>TANIOBIS GmbH</v>
      </c>
      <c r="S349" s="181" t="str">
        <f t="shared" ca="1" si="48"/>
        <v>DE</v>
      </c>
      <c r="T349" s="181" t="str">
        <f ca="1">IF(B349="","",IF(ISERROR(MATCH($J349,SorP!$B$1:$B$6279,0)),"",INDIRECT("'SorP'!$A$"&amp;MATCH($S349&amp;$J349,SorP!C:C,0))))</f>
        <v>DE-NI</v>
      </c>
      <c r="U349" s="201"/>
      <c r="V349" s="226">
        <f>IF(C349="",NA(),IF(OR(C349="Smelter not listed",C349="Smelter not yet identified"),MATCH($B349&amp;$D349,'Smelter Look-up'!$J:$J,0),MATCH($B349&amp;$C349,'Smelter Look-up'!$J:$J,0)))</f>
        <v>374</v>
      </c>
      <c r="X349" s="227">
        <f t="shared" si="49"/>
        <v>0</v>
      </c>
      <c r="AB349" s="228" t="str">
        <f t="shared" si="50"/>
        <v>TantalumTANIOBIS GmbH</v>
      </c>
    </row>
    <row r="350" spans="1:28" s="227" customFormat="1" ht="75.599999999999994">
      <c r="A350" s="181" t="s">
        <v>718</v>
      </c>
      <c r="B350" s="182" t="s">
        <v>1125</v>
      </c>
      <c r="C350" s="186" t="s">
        <v>908</v>
      </c>
      <c r="D350" s="230" t="s">
        <v>908</v>
      </c>
      <c r="E350" s="182" t="s">
        <v>15855</v>
      </c>
      <c r="F350" s="182" t="s">
        <v>718</v>
      </c>
      <c r="G350" s="182" t="s">
        <v>15798</v>
      </c>
      <c r="H350" s="183"/>
      <c r="I350" s="184" t="str">
        <f ca="1">IF(ISERROR($V350),"",OFFSET('Smelter Look-up'!$H$4,$V350-4,0))</f>
        <v>Kasimov</v>
      </c>
      <c r="J350" s="184" t="str">
        <f ca="1">IF(ISERROR($V350),"",OFFSET('Smelter Look-up'!$I$4,$V350-4,0))</f>
        <v>Ryazanskaya oblast'</v>
      </c>
      <c r="K350" s="224"/>
      <c r="L350" s="224"/>
      <c r="M350" s="224"/>
      <c r="N350" s="224"/>
      <c r="O350" s="224" t="s">
        <v>16071</v>
      </c>
      <c r="P350" s="185"/>
      <c r="Q350" s="225"/>
      <c r="R350" s="182" t="str">
        <f ca="1">IF(ISERROR($V350),"",OFFSET('Smelter Look-up'!$C$4,$V350-4,0)&amp;"")</f>
        <v>Prioksky Plant of Non-Ferrous Metals</v>
      </c>
      <c r="S350" s="181" t="str">
        <f t="shared" ca="1" si="48"/>
        <v>RU</v>
      </c>
      <c r="T350" s="181" t="str">
        <f ca="1">IF(B350="","",IF(ISERROR(MATCH($J350,SorP!$B$1:$B$6279,0)),"",INDIRECT("'SorP'!$A$"&amp;MATCH($S350&amp;$J350,SorP!C:C,0))))</f>
        <v>RU-RYA</v>
      </c>
      <c r="U350" s="201"/>
      <c r="V350" s="226">
        <f>IF(C350="",NA(),IF(OR(C350="Smelter not listed",C350="Smelter not yet identified"),MATCH($B350&amp;$D350,'Smelter Look-up'!$J:$J,0),MATCH($B350&amp;$C350,'Smelter Look-up'!$J:$J,0)))</f>
        <v>209</v>
      </c>
      <c r="X350" s="227">
        <f t="shared" si="49"/>
        <v>0</v>
      </c>
      <c r="AB350" s="228" t="str">
        <f t="shared" si="50"/>
        <v>GoldPrioksky Plant of Non-Ferrous Metals</v>
      </c>
    </row>
    <row r="351" spans="1:28" s="227" customFormat="1" ht="63">
      <c r="A351" s="181" t="s">
        <v>1694</v>
      </c>
      <c r="B351" s="182" t="s">
        <v>1125</v>
      </c>
      <c r="C351" s="186" t="s">
        <v>1693</v>
      </c>
      <c r="D351" s="230" t="s">
        <v>1693</v>
      </c>
      <c r="E351" s="182" t="s">
        <v>15804</v>
      </c>
      <c r="F351" s="182" t="s">
        <v>1694</v>
      </c>
      <c r="G351" s="182" t="s">
        <v>15798</v>
      </c>
      <c r="H351" s="183"/>
      <c r="I351" s="184" t="str">
        <f ca="1">IF(ISERROR($V351),"",OFFSET('Smelter Look-up'!$H$4,$V351-4,0))</f>
        <v>Warwick</v>
      </c>
      <c r="J351" s="184" t="str">
        <f ca="1">IF(ISERROR($V351),"",OFFSET('Smelter Look-up'!$I$4,$V351-4,0))</f>
        <v>Rhode Island</v>
      </c>
      <c r="K351" s="224"/>
      <c r="L351" s="224"/>
      <c r="M351" s="224"/>
      <c r="N351" s="224"/>
      <c r="O351" s="224" t="s">
        <v>15900</v>
      </c>
      <c r="P351" s="185"/>
      <c r="Q351" s="225"/>
      <c r="R351" s="182" t="str">
        <f ca="1">IF(ISERROR($V351),"",OFFSET('Smelter Look-up'!$C$4,$V351-4,0)&amp;"")</f>
        <v>Geib Refining Corporation</v>
      </c>
      <c r="S351" s="181" t="str">
        <f t="shared" ca="1" si="48"/>
        <v>Unknown</v>
      </c>
      <c r="T351" s="181" t="e">
        <f ca="1">IF(B351="","",IF(ISERROR(MATCH($J351,SorP!$B$1:$B$6279,0)),"",INDIRECT("'SorP'!$A$"&amp;MATCH($S351&amp;$J351,SorP!C:C,0))))</f>
        <v>#N/A</v>
      </c>
      <c r="U351" s="201"/>
      <c r="V351" s="226">
        <f>IF(C351="",NA(),IF(OR(C351="Smelter not listed",C351="Smelter not yet identified"),MATCH($B351&amp;$D351,'Smelter Look-up'!$J:$J,0),MATCH($B351&amp;$C351,'Smelter Look-up'!$J:$J,0)))</f>
        <v>87</v>
      </c>
      <c r="X351" s="227">
        <f t="shared" si="49"/>
        <v>0</v>
      </c>
      <c r="AB351" s="228" t="str">
        <f t="shared" si="50"/>
        <v>GoldGeib Refining Corporation</v>
      </c>
    </row>
    <row r="352" spans="1:28" s="227" customFormat="1" ht="88.2">
      <c r="A352" s="181" t="s">
        <v>15076</v>
      </c>
      <c r="B352" s="182" t="s">
        <v>1125</v>
      </c>
      <c r="C352" s="186" t="s">
        <v>15075</v>
      </c>
      <c r="D352" s="230" t="s">
        <v>15075</v>
      </c>
      <c r="E352" s="182" t="s">
        <v>15813</v>
      </c>
      <c r="F352" s="182" t="s">
        <v>15076</v>
      </c>
      <c r="G352" s="182" t="s">
        <v>15798</v>
      </c>
      <c r="H352" s="183"/>
      <c r="I352" s="184" t="str">
        <f ca="1">IF(ISERROR($V352),"",OFFSET('Smelter Look-up'!$H$4,$V352-4,0))</f>
        <v>Shenzhen</v>
      </c>
      <c r="J352" s="184" t="str">
        <f ca="1">IF(ISERROR($V352),"",OFFSET('Smelter Look-up'!$I$4,$V352-4,0))</f>
        <v>Guangdong Sheng</v>
      </c>
      <c r="K352" s="224"/>
      <c r="L352" s="224"/>
      <c r="M352" s="224"/>
      <c r="N352" s="224"/>
      <c r="O352" s="224" t="s">
        <v>15805</v>
      </c>
      <c r="P352" s="185"/>
      <c r="Q352" s="225"/>
      <c r="R352" s="182" t="str">
        <f ca="1">IF(ISERROR($V352),"",OFFSET('Smelter Look-up'!$C$4,$V352-4,0)&amp;"")</f>
        <v>Shenzhen Zhonghenglong Real Industry Co., Ltd.</v>
      </c>
      <c r="S352" s="181" t="str">
        <f t="shared" ca="1" si="48"/>
        <v>CN</v>
      </c>
      <c r="T352" s="181" t="str">
        <f ca="1">IF(B352="","",IF(ISERROR(MATCH($J352,SorP!$B$1:$B$6279,0)),"",INDIRECT("'SorP'!$A$"&amp;MATCH($S352&amp;$J352,SorP!C:C,0))))</f>
        <v>CN-GD</v>
      </c>
      <c r="U352" s="201"/>
      <c r="V352" s="226">
        <f>IF(C352="",NA(),IF(OR(C352="Smelter not listed",C352="Smelter not yet identified"),MATCH($B352&amp;$D352,'Smelter Look-up'!$J:$J,0),MATCH($B352&amp;$C352,'Smelter Look-up'!$J:$J,0)))</f>
        <v>249</v>
      </c>
      <c r="X352" s="227">
        <f t="shared" si="49"/>
        <v>0</v>
      </c>
      <c r="AB352" s="228" t="str">
        <f t="shared" si="50"/>
        <v>GoldShenzhen Zhonghenglong Real Industry Co., Ltd.</v>
      </c>
    </row>
    <row r="353" spans="1:28" s="227" customFormat="1" ht="50.4">
      <c r="A353" s="181" t="s">
        <v>15497</v>
      </c>
      <c r="B353" s="182" t="s">
        <v>1126</v>
      </c>
      <c r="C353" s="186" t="s">
        <v>15496</v>
      </c>
      <c r="D353" s="230" t="s">
        <v>15496</v>
      </c>
      <c r="E353" s="182" t="s">
        <v>15801</v>
      </c>
      <c r="F353" s="182" t="s">
        <v>15497</v>
      </c>
      <c r="G353" s="182" t="s">
        <v>15798</v>
      </c>
      <c r="H353" s="183"/>
      <c r="I353" s="184" t="str">
        <f ca="1">IF(ISERROR($V353),"",OFFSET('Smelter Look-up'!$H$4,$V353-4,0))</f>
        <v>Bogor</v>
      </c>
      <c r="J353" s="184" t="str">
        <f ca="1">IF(ISERROR($V353),"",OFFSET('Smelter Look-up'!$I$4,$V353-4,0))</f>
        <v>Jawa Barat</v>
      </c>
      <c r="K353" s="224"/>
      <c r="L353" s="224"/>
      <c r="M353" s="224"/>
      <c r="N353" s="224"/>
      <c r="O353" s="224" t="s">
        <v>16072</v>
      </c>
      <c r="P353" s="185"/>
      <c r="Q353" s="225"/>
      <c r="R353" s="182" t="str">
        <f ca="1">IF(ISERROR($V353),"",OFFSET('Smelter Look-up'!$C$4,$V353-4,0)&amp;"")</f>
        <v>PT Tirus Putra Mandiri</v>
      </c>
      <c r="S353" s="181" t="str">
        <f t="shared" ca="1" si="48"/>
        <v>ID</v>
      </c>
      <c r="T353" s="181" t="str">
        <f ca="1">IF(B353="","",IF(ISERROR(MATCH($J353,SorP!$B$1:$B$6279,0)),"",INDIRECT("'SorP'!$A$"&amp;MATCH($S353&amp;$J353,SorP!C:C,0))))</f>
        <v>ID-JB</v>
      </c>
      <c r="U353" s="201"/>
      <c r="V353" s="226">
        <f>IF(C353="",NA(),IF(OR(C353="Smelter not listed",C353="Smelter not yet identified"),MATCH($B353&amp;$D353,'Smelter Look-up'!$J:$J,0),MATCH($B353&amp;$C353,'Smelter Look-up'!$J:$J,0)))</f>
        <v>516</v>
      </c>
      <c r="X353" s="227">
        <f t="shared" si="49"/>
        <v>0</v>
      </c>
      <c r="AB353" s="228" t="str">
        <f t="shared" si="50"/>
        <v>TinPT Tirus Putra Mandiri</v>
      </c>
    </row>
    <row r="354" spans="1:28" s="227" customFormat="1" ht="75.599999999999994">
      <c r="A354" s="181" t="s">
        <v>2448</v>
      </c>
      <c r="B354" s="182" t="s">
        <v>1128</v>
      </c>
      <c r="C354" s="186" t="s">
        <v>16073</v>
      </c>
      <c r="D354" s="230" t="s">
        <v>16073</v>
      </c>
      <c r="E354" s="182" t="s">
        <v>15855</v>
      </c>
      <c r="F354" s="182" t="s">
        <v>2448</v>
      </c>
      <c r="G354" s="182" t="s">
        <v>15798</v>
      </c>
      <c r="H354" s="183"/>
      <c r="I354" s="184" t="str">
        <f ca="1">IF(ISERROR($V354),"",OFFSET('Smelter Look-up'!$H$4,$V354-4,0))</f>
        <v>Unecha</v>
      </c>
      <c r="J354" s="184" t="str">
        <f ca="1">IF(ISERROR($V354),"",OFFSET('Smelter Look-up'!$I$4,$V354-4,0))</f>
        <v>Bryanskaya oblast'</v>
      </c>
      <c r="K354" s="224"/>
      <c r="L354" s="224"/>
      <c r="M354" s="224"/>
      <c r="N354" s="224"/>
      <c r="O354" s="224" t="s">
        <v>15805</v>
      </c>
      <c r="P354" s="185"/>
      <c r="Q354" s="225"/>
      <c r="R354" s="182" t="str">
        <f ca="1">IF(ISERROR($V354),"",OFFSET('Smelter Look-up'!$C$4,$V354-4,0)&amp;"")</f>
        <v>Unecha Refractory metals plant</v>
      </c>
      <c r="S354" s="181" t="str">
        <f t="shared" ca="1" si="48"/>
        <v>RU</v>
      </c>
      <c r="T354" s="181" t="str">
        <f ca="1">IF(B354="","",IF(ISERROR(MATCH($J354,SorP!$B$1:$B$6279,0)),"",INDIRECT("'SorP'!$A$"&amp;MATCH($S354&amp;$J354,SorP!C:C,0))))</f>
        <v>RU-BRY</v>
      </c>
      <c r="U354" s="201"/>
      <c r="V354" s="226">
        <f>IF(C354="",NA(),IF(OR(C354="Smelter not listed",C354="Smelter not yet identified"),MATCH($B354&amp;$D354,'Smelter Look-up'!$J:$J,0),MATCH($B354&amp;$C354,'Smelter Look-up'!$J:$J,0)))</f>
        <v>629</v>
      </c>
      <c r="X354" s="227">
        <f t="shared" si="49"/>
        <v>0</v>
      </c>
      <c r="AB354" s="228" t="str">
        <f t="shared" si="50"/>
        <v>TungstenUnecha Refractory Metals Plant</v>
      </c>
    </row>
    <row r="355" spans="1:28" s="227" customFormat="1" ht="75.599999999999994">
      <c r="A355" s="181" t="s">
        <v>664</v>
      </c>
      <c r="B355" s="182" t="s">
        <v>1125</v>
      </c>
      <c r="C355" s="186" t="s">
        <v>2240</v>
      </c>
      <c r="D355" s="230" t="s">
        <v>2240</v>
      </c>
      <c r="E355" s="182" t="s">
        <v>15835</v>
      </c>
      <c r="F355" s="182" t="s">
        <v>664</v>
      </c>
      <c r="G355" s="182" t="s">
        <v>15798</v>
      </c>
      <c r="H355" s="183"/>
      <c r="I355" s="184" t="str">
        <f ca="1">IF(ISERROR($V355),"",OFFSET('Smelter Look-up'!$H$4,$V355-4,0))</f>
        <v>Montréal</v>
      </c>
      <c r="J355" s="184" t="str">
        <f ca="1">IF(ISERROR($V355),"",OFFSET('Smelter Look-up'!$I$4,$V355-4,0))</f>
        <v>Quebec</v>
      </c>
      <c r="K355" s="224"/>
      <c r="L355" s="224"/>
      <c r="M355" s="224"/>
      <c r="N355" s="224"/>
      <c r="O355" s="224" t="s">
        <v>16074</v>
      </c>
      <c r="P355" s="185"/>
      <c r="Q355" s="225"/>
      <c r="R355" s="182" t="str">
        <f ca="1">IF(ISERROR($V355),"",OFFSET('Smelter Look-up'!$C$4,$V355-4,0)&amp;"")</f>
        <v>CCR Refinery - Glencore Canada Corporation</v>
      </c>
      <c r="S355" s="181" t="str">
        <f t="shared" ca="1" si="48"/>
        <v>CA</v>
      </c>
      <c r="T355" s="181" t="str">
        <f ca="1">IF(B355="","",IF(ISERROR(MATCH($J355,SorP!$B$1:$B$6279,0)),"",INDIRECT("'SorP'!$A$"&amp;MATCH($S355&amp;$J355,SorP!C:C,0))))</f>
        <v>CA-QC</v>
      </c>
      <c r="U355" s="201"/>
      <c r="V355" s="226">
        <f>IF(C355="",NA(),IF(OR(C355="Smelter not listed",C355="Smelter not yet identified"),MATCH($B355&amp;$D355,'Smelter Look-up'!$J:$J,0),MATCH($B355&amp;$C355,'Smelter Look-up'!$J:$J,0)))</f>
        <v>47</v>
      </c>
      <c r="X355" s="227">
        <f t="shared" si="49"/>
        <v>0</v>
      </c>
      <c r="AB355" s="228" t="str">
        <f t="shared" si="50"/>
        <v>GoldCCR Refinery - Glencore Canada Corporation</v>
      </c>
    </row>
    <row r="356" spans="1:28" s="227" customFormat="1" ht="37.799999999999997">
      <c r="A356" s="181" t="s">
        <v>2498</v>
      </c>
      <c r="B356" s="182" t="s">
        <v>1125</v>
      </c>
      <c r="C356" s="186" t="s">
        <v>13844</v>
      </c>
      <c r="D356" s="230" t="s">
        <v>13844</v>
      </c>
      <c r="E356" s="182" t="s">
        <v>15819</v>
      </c>
      <c r="F356" s="182" t="s">
        <v>2498</v>
      </c>
      <c r="G356" s="182" t="s">
        <v>15798</v>
      </c>
      <c r="H356" s="183"/>
      <c r="I356" s="184" t="str">
        <f ca="1">IF(ISERROR($V356),"",OFFSET('Smelter Look-up'!$H$4,$V356-4,0))</f>
        <v>Seo-gu</v>
      </c>
      <c r="J356" s="184" t="str">
        <f ca="1">IF(ISERROR($V356),"",OFFSET('Smelter Look-up'!$I$4,$V356-4,0))</f>
        <v>Incheon-gwangyeoksi</v>
      </c>
      <c r="K356" s="224"/>
      <c r="L356" s="224"/>
      <c r="M356" s="224"/>
      <c r="N356" s="224"/>
      <c r="O356" s="224" t="s">
        <v>15805</v>
      </c>
      <c r="P356" s="185"/>
      <c r="Q356" s="225"/>
      <c r="R356" s="182" t="str">
        <f ca="1">IF(ISERROR($V356),"",OFFSET('Smelter Look-up'!$C$4,$V356-4,0)&amp;"")</f>
        <v>LT Metal Ltd.</v>
      </c>
      <c r="S356" s="181" t="str">
        <f t="shared" ca="1" si="48"/>
        <v>KR</v>
      </c>
      <c r="T356" s="181" t="str">
        <f ca="1">IF(B356="","",IF(ISERROR(MATCH($J356,SorP!$B$1:$B$6279,0)),"",INDIRECT("'SorP'!$A$"&amp;MATCH($S356&amp;$J356,SorP!C:C,0))))</f>
        <v>KR-28</v>
      </c>
      <c r="U356" s="201"/>
      <c r="V356" s="226">
        <f>IF(C356="",NA(),IF(OR(C356="Smelter not listed",C356="Smelter not yet identified"),MATCH($B356&amp;$D356,'Smelter Look-up'!$J:$J,0),MATCH($B356&amp;$C356,'Smelter Look-up'!$J:$J,0)))</f>
        <v>158</v>
      </c>
      <c r="X356" s="227">
        <f t="shared" si="49"/>
        <v>0</v>
      </c>
      <c r="AB356" s="228" t="str">
        <f t="shared" si="50"/>
        <v>GoldLT Metal Ltd.</v>
      </c>
    </row>
    <row r="357" spans="1:28" s="227" customFormat="1" ht="63">
      <c r="A357" s="181" t="s">
        <v>1391</v>
      </c>
      <c r="B357" s="182" t="s">
        <v>1127</v>
      </c>
      <c r="C357" s="186" t="s">
        <v>1390</v>
      </c>
      <c r="D357" s="230" t="s">
        <v>1390</v>
      </c>
      <c r="E357" s="182" t="s">
        <v>15804</v>
      </c>
      <c r="F357" s="182" t="s">
        <v>1391</v>
      </c>
      <c r="G357" s="182" t="s">
        <v>15798</v>
      </c>
      <c r="H357" s="183"/>
      <c r="I357" s="184" t="str">
        <f ca="1">IF(ISERROR($V357),"",OFFSET('Smelter Look-up'!$H$4,$V357-4,0))</f>
        <v>Gastonia</v>
      </c>
      <c r="J357" s="184" t="str">
        <f ca="1">IF(ISERROR($V357),"",OFFSET('Smelter Look-up'!$I$4,$V357-4,0))</f>
        <v>North Carolina</v>
      </c>
      <c r="K357" s="224"/>
      <c r="L357" s="224"/>
      <c r="M357" s="224"/>
      <c r="N357" s="224"/>
      <c r="O357" s="224" t="s">
        <v>15804</v>
      </c>
      <c r="P357" s="185"/>
      <c r="Q357" s="225"/>
      <c r="R357" s="182" t="str">
        <f ca="1">IF(ISERROR($V357),"",OFFSET('Smelter Look-up'!$C$4,$V357-4,0)&amp;"")</f>
        <v>D Block Metals, LLC</v>
      </c>
      <c r="S357" s="181" t="str">
        <f t="shared" ca="1" si="48"/>
        <v>Unknown</v>
      </c>
      <c r="T357" s="181" t="e">
        <f ca="1">IF(B357="","",IF(ISERROR(MATCH($J357,SorP!$B$1:$B$6279,0)),"",INDIRECT("'SorP'!$A$"&amp;MATCH($S357&amp;$J357,SorP!C:C,0))))</f>
        <v>#N/A</v>
      </c>
      <c r="U357" s="201"/>
      <c r="V357" s="226">
        <f>IF(C357="",NA(),IF(OR(C357="Smelter not listed",C357="Smelter not yet identified"),MATCH($B357&amp;$D357,'Smelter Look-up'!$J:$J,0),MATCH($B357&amp;$C357,'Smelter Look-up'!$J:$J,0)))</f>
        <v>326</v>
      </c>
      <c r="X357" s="227">
        <f t="shared" si="49"/>
        <v>0</v>
      </c>
      <c r="AB357" s="228" t="str">
        <f t="shared" si="50"/>
        <v>TantalumD Block Metals, LLC</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BD06AA0-2757-4BF0-BE0B-79AFCFCD0EF8}"/>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8" fitToWidth="2" fitToHeight="100" orientation="landscape" r:id="rId3"/>
  <headerFooter>
    <oddHeader>&amp;C&amp;P ページ</oddHeader>
    <oddFooter>&amp;C&amp;K333333
Does not contain Technical Data.
//Mercury Proprietary/No Tech Data//</oddFoot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Mercury Systems,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CMRT Rollup</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Holil Smith</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Holil.Smith@mrcy.com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(424) 282-5096</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Holil Smith</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Holil.Smith@mrcy.com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45378.712786655095</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8" t="str">
        <f>IF(AND($B$14="Yes",$B$19="Yes"),Declaration!D56,0)</f>
        <v>50% or less</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50% or less</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50% or less</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50% or less</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https://www.mrcy.com/application/files/8716/8174/3241/Conflict_Minerals_Statement_2023.pdf
https://www.mrcy.com/application/files/3616/8555/5928/Conflict_Minerals_Report_for_the_Year_Ended_December_31_2022.pdf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23" orientation="portrait" r:id="rId2"/>
  <headerFooter>
    <oddFooter>&amp;C&amp;K333333
Does not contain Technical Data.
//Mercury Proprietary/No Tech Data//</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2" thickTop="1">
      <c r="D2007" s="281"/>
    </row>
  </sheetData>
  <sheetProtection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2"/>
  <headerFooter>
    <oddFooter>&amp;C&amp;K333333
Does not contain Technical Data.
//Mercury Proprietary/No Tech Data//</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headerFooter>
    <oddFooter>&amp;C&amp;K333333
Does not contain Technical Data.
//Mercury Proprietary/No Tech Data//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5.2">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6">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8.4">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7">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Footer>&amp;C&amp;K333333
Does not contain Technical Data.
//Mercury Proprietary/No Tech Data//</odd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D13C21B-0662-4B18-A4C6-C9094C55C7F5}"/>
    </customSheetView>
  </customSheetViews>
  <pageMargins left="0.7" right="0.7" top="0.75" bottom="0.75" header="0.3" footer="0.3"/>
  <pageSetup paperSize="9" orientation="portrait" r:id="rId2"/>
  <headerFooter>
    <oddFooter>&amp;C&amp;K333333
Does not contain Technical Data.
//Mercury Proprietary/No Tech Data//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B51A8C3-DBB6-433B-A1D4-73D53DE25800}"/>
    </customSheetView>
  </customSheetViews>
  <pageMargins left="0.7" right="0.7" top="0.75" bottom="0.75" header="0.3" footer="0.3"/>
  <pageSetup orientation="portrait" r:id="rId1"/>
  <headerFooter>
    <oddFooter>&amp;C&amp;K333333
Does not contain Technical Data.
//Mercury Proprietary/No Tech Data//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Storm, John [USA]</cp:lastModifiedBy>
  <cp:lastPrinted>2015-04-21T20:47:43Z</cp:lastPrinted>
  <dcterms:created xsi:type="dcterms:W3CDTF">2010-06-21T21:00:23Z</dcterms:created>
  <dcterms:modified xsi:type="dcterms:W3CDTF">2024-04-25T16:55:54Z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TitusGUID">
    <vt:lpwstr>d2d7924b-3983-40c5-aa28-6f049f4be3cb</vt:lpwstr>
  </property>
  <property fmtid="{D5CDD505-2E9C-101B-9397-08002B2CF9AE}" pid="6" name="mrcyProprietary">
    <vt:lpwstr>Mercury</vt:lpwstr>
  </property>
  <property fmtid="{D5CDD505-2E9C-101B-9397-08002B2CF9AE}" pid="7" name="mrcyTechData">
    <vt:lpwstr>No</vt:lpwstr>
  </property>
  <property fmtid="{D5CDD505-2E9C-101B-9397-08002B2CF9AE}" pid="8" name="mrcyCUI">
    <vt:lpwstr>No</vt:lpwstr>
  </property>
  <property fmtid="{D5CDD505-2E9C-101B-9397-08002B2CF9AE}" pid="9" name="mrcyFOUO">
    <vt:lpwstr>No</vt:lpwstr>
  </property>
  <property fmtid="{D5CDD505-2E9C-101B-9397-08002B2CF9AE}" pid="10" name="mrcyFCI">
    <vt:lpwstr>No</vt:lpwstr>
  </property>
  <property fmtid="{D5CDD505-2E9C-101B-9397-08002B2CF9AE}" pid="11" name="mrcyPIIPHI">
    <vt:lpwstr>No</vt:lpwstr>
  </property>
  <property fmtid="{D5CDD505-2E9C-101B-9397-08002B2CF9AE}" pid="12" name="mrcyVisualMarkings">
    <vt:lpwstr>Yes</vt:lpwstr>
  </property>
</Properties>
</file>